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<sst xmlns="http://schemas.openxmlformats.org/spreadsheetml/2006/main" count="460" uniqueCount="149">
  <si>
    <t>Расшифровка к ПФХД по ГБДОУ №2</t>
  </si>
  <si>
    <t>на 2016 год</t>
  </si>
  <si>
    <t>на 2017 год</t>
  </si>
  <si>
    <t>на 2018 год</t>
  </si>
  <si>
    <t>СГЗ</t>
  </si>
  <si>
    <t>0701      0212001      611    00    241</t>
  </si>
  <si>
    <t>тыс.руб.</t>
  </si>
  <si>
    <t>Эк.статья</t>
  </si>
  <si>
    <t>Наименование статьи</t>
  </si>
  <si>
    <t>Потребность</t>
  </si>
  <si>
    <t>Обеспечено</t>
  </si>
  <si>
    <t>Отклонения</t>
  </si>
  <si>
    <t>Заработная плата</t>
  </si>
  <si>
    <t>ФЗП на оказание гос. услуг</t>
  </si>
  <si>
    <t>ФЗП на содержание имущества</t>
  </si>
  <si>
    <t>Прочие выплаты</t>
  </si>
  <si>
    <t>пособия до 3х лет</t>
  </si>
  <si>
    <t xml:space="preserve">Начисления на оплату </t>
  </si>
  <si>
    <t>начисления на ФЗП на оказание гос. услуг</t>
  </si>
  <si>
    <t>начисления ФЗП на содержание имущества</t>
  </si>
  <si>
    <t>Услуги связи</t>
  </si>
  <si>
    <t>Телефон</t>
  </si>
  <si>
    <t>Интернет</t>
  </si>
  <si>
    <t>Радио</t>
  </si>
  <si>
    <t>Транспортные услуги</t>
  </si>
  <si>
    <t>Коммунальные услуги</t>
  </si>
  <si>
    <t>вода</t>
  </si>
  <si>
    <t>эл/эн</t>
  </si>
  <si>
    <t>газ</t>
  </si>
  <si>
    <t xml:space="preserve"> тепло        </t>
  </si>
  <si>
    <t>Услуги по содержанию имущества</t>
  </si>
  <si>
    <t>техническое обслуживание помещений по встроенным ДОУ</t>
  </si>
  <si>
    <t>дератизация</t>
  </si>
  <si>
    <t>обработка деревянных конструкций</t>
  </si>
  <si>
    <t>проверка пож.водопровода</t>
  </si>
  <si>
    <t>проверка, испытание пожарных лестниц</t>
  </si>
  <si>
    <t>испытание пожарных лестниц</t>
  </si>
  <si>
    <t>поверка, замена монометров</t>
  </si>
  <si>
    <t>прочистка вентканалов</t>
  </si>
  <si>
    <t>зарядка огнетушителей</t>
  </si>
  <si>
    <t>вывоз бытовых отходов</t>
  </si>
  <si>
    <t>обслуживание контейнерных площадок</t>
  </si>
  <si>
    <t>вывоз медицинских отходов</t>
  </si>
  <si>
    <t>вывоз опасных отходов</t>
  </si>
  <si>
    <t>услуги прачечных</t>
  </si>
  <si>
    <t>камерная обработка белья</t>
  </si>
  <si>
    <t>обследование воды в бассейне</t>
  </si>
  <si>
    <t>проф.обработка мягкого инвентаря (матрацев)</t>
  </si>
  <si>
    <t>обслуживание мед.оборудования</t>
  </si>
  <si>
    <t>обслуживание газ.оборуд.</t>
  </si>
  <si>
    <t>обслуживание газоанализаторов</t>
  </si>
  <si>
    <t>обслуживание прачечного оборудования</t>
  </si>
  <si>
    <t>обслуживание холодильников,кухонного оборудования</t>
  </si>
  <si>
    <t>обслуживание весов</t>
  </si>
  <si>
    <t>обслуживание систем обеспечения безопасности</t>
  </si>
  <si>
    <t>обслуживание компьютеров и оргтехники</t>
  </si>
  <si>
    <t>обслуживание лифта</t>
  </si>
  <si>
    <t>обслуживание, монтаж узла учета тепла</t>
  </si>
  <si>
    <t>обслуживание и ремонт УУТЭ</t>
  </si>
  <si>
    <t>монтаж вентиляции</t>
  </si>
  <si>
    <t>аварийное обслуживание</t>
  </si>
  <si>
    <t>ремонт элеваторных узлов</t>
  </si>
  <si>
    <t>замер сопротивления изоляции</t>
  </si>
  <si>
    <t>услуги по эксплуатации КСОБ</t>
  </si>
  <si>
    <t>заказ контейнеров для вывоза листвы</t>
  </si>
  <si>
    <t>спил опасных деревьев</t>
  </si>
  <si>
    <t>Обслуживание бассейна,прочистка дренажной системы</t>
  </si>
  <si>
    <t>Скос травы</t>
  </si>
  <si>
    <t>Мытье окон</t>
  </si>
  <si>
    <t>Настройка пианино</t>
  </si>
  <si>
    <t>Замена счетчиков, трансформатора тока</t>
  </si>
  <si>
    <t>Сброс снега, очистка крыш от льда</t>
  </si>
  <si>
    <t>Обслуживание систем водоочистки</t>
  </si>
  <si>
    <t>Ремонт автомобилей</t>
  </si>
  <si>
    <t>Реконструкция ГРЩ</t>
  </si>
  <si>
    <t>Устранение предписаний</t>
  </si>
  <si>
    <t>Текущий ремонт помещений</t>
  </si>
  <si>
    <t>По адресной программе</t>
  </si>
  <si>
    <t>Другие работы</t>
  </si>
  <si>
    <t>Прочие услуги</t>
  </si>
  <si>
    <t>медосмотр КВД</t>
  </si>
  <si>
    <t>осмотр специалистов, терапевта</t>
  </si>
  <si>
    <t>лаб.обследования</t>
  </si>
  <si>
    <t>санминимум (гигиен.обучение и аттестация)</t>
  </si>
  <si>
    <t>обучение на курсах спец-тов, участв.в оказании гос.услуги</t>
  </si>
  <si>
    <t>обучение на курсах спец-тов, участв.в содержании имущества</t>
  </si>
  <si>
    <t>лаб.обследования пищевой продукции</t>
  </si>
  <si>
    <t>лаб.обследования пищевой продукции, воды в бассейне</t>
  </si>
  <si>
    <t>аттестация, лицензирование</t>
  </si>
  <si>
    <t>аттестация рабочих мест</t>
  </si>
  <si>
    <t>оформление медицинских книжек</t>
  </si>
  <si>
    <t>подписка на периодические издания</t>
  </si>
  <si>
    <t>Паспортизация зданий, инвентаризация</t>
  </si>
  <si>
    <t>Усл.независимая оценка</t>
  </si>
  <si>
    <t>Проект видеонаблюдения</t>
  </si>
  <si>
    <t>Обеспечение функц-я канала связи</t>
  </si>
  <si>
    <t>Установка, сопровождение программного продукта, сайта</t>
  </si>
  <si>
    <t>Определение категорий по пожаро- и взрывоопасности</t>
  </si>
  <si>
    <t xml:space="preserve">Услуги по расчету платы за негативное воздейтвие </t>
  </si>
  <si>
    <t>Услуги по расчету платы за негативное воздейтвие</t>
  </si>
  <si>
    <t>Передача тревожных сигналов</t>
  </si>
  <si>
    <t>Разработка проектно-сметной документации</t>
  </si>
  <si>
    <t>Монтаж систем безопасности</t>
  </si>
  <si>
    <t>Услуги по присоединению к электросетям</t>
  </si>
  <si>
    <t>Страхование зданий по треб.ГО и ЧС</t>
  </si>
  <si>
    <t>Замена ковровых покрытий</t>
  </si>
  <si>
    <t>Разработка СТУ, реконструкция УУТЭ</t>
  </si>
  <si>
    <t>оплата гос.пошлины</t>
  </si>
  <si>
    <t>плата за негативное воздействие на окружающую среду</t>
  </si>
  <si>
    <t>земельный налог, транспортный налог</t>
  </si>
  <si>
    <t>Увеличение стоимости материальных запасов</t>
  </si>
  <si>
    <t>продукты питания</t>
  </si>
  <si>
    <t>мягкий инвентарь, хоз., канц.товары, медикаменты, игрушки, малоценный инвентарь на оказание гос.услуги</t>
  </si>
  <si>
    <t>спецодежда, хоз., канц.товары, малоценный инвентарь на содержание имущества</t>
  </si>
  <si>
    <t>0212001</t>
  </si>
  <si>
    <t>игры и игрушки</t>
  </si>
  <si>
    <t>Расходы на выплату компенсации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</t>
  </si>
  <si>
    <t>Всего расходов по СГЗ</t>
  </si>
  <si>
    <t>По нормативу на оказание гос.услуг</t>
  </si>
  <si>
    <t>По расчету на оказание гос.услуг</t>
  </si>
  <si>
    <t>На содержание имущества</t>
  </si>
  <si>
    <t>По нормативу всего (гос.усл.+содерж.имущ.)</t>
  </si>
  <si>
    <t>По расчету всего (без оборуд.и ремонтов)</t>
  </si>
  <si>
    <t>СИЦ</t>
  </si>
  <si>
    <t>0709      4360067      612    00    241</t>
  </si>
  <si>
    <t>Всего расходы по социальной поддержке</t>
  </si>
  <si>
    <t>Трансп.расходы молодым спец-там</t>
  </si>
  <si>
    <t>Компенсация отдыха и оздоровления</t>
  </si>
  <si>
    <t>Единоврем.выплата молодым спец-там</t>
  </si>
  <si>
    <t>0709      0262094      612    00    241</t>
  </si>
  <si>
    <t>0709      4350080      612    00    241</t>
  </si>
  <si>
    <t>Расходы на капитальный ремонт учреждений образования</t>
  </si>
  <si>
    <t>Расходы на капитальный и текущий ремонт учреждений образования</t>
  </si>
  <si>
    <t>0701      4200253      612    00    241</t>
  </si>
  <si>
    <t>Расходы на оснащение игровым и спортивным оборудованием дошкольных образовательных учреждений Санкт-Петербурга</t>
  </si>
  <si>
    <t>Всего расходов по СИЦ</t>
  </si>
  <si>
    <t>ПД</t>
  </si>
  <si>
    <t>фонд 90</t>
  </si>
  <si>
    <t>Родительская плата</t>
  </si>
  <si>
    <t xml:space="preserve">Платные услуги образовательные </t>
  </si>
  <si>
    <t>Платные услуги прочие</t>
  </si>
  <si>
    <t>Доходы от сдачи в аренду</t>
  </si>
  <si>
    <t>всего доходы</t>
  </si>
  <si>
    <t>Увеличение стоимости основных средств</t>
  </si>
  <si>
    <t>мягкий инвентарь, хоз., канц.товары, медикаменты, игрушки, малоценный инвентарь, расходные материалы</t>
  </si>
  <si>
    <t>всего расходы по ПД</t>
  </si>
  <si>
    <t>Всего по проекту ПФХД (в соответствии с контр.цифрами)</t>
  </si>
  <si>
    <t xml:space="preserve">Экономист </t>
  </si>
  <si>
    <r>
      <t xml:space="preserve">Увеличение стоимости основных средств </t>
    </r>
    <r>
      <rPr>
        <sz val="11"/>
        <rFont val="Arial Cyr"/>
        <family val="2"/>
      </rPr>
      <t>(оборудование)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</si>
</sst>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-* #,##0.000_р_._-;\-* #,##0.000_р_._-;_-* &quot;-&quot;??_р_._-;_-@_-"/>
    <numFmt numFmtId="178" formatCode="_-* #,##0.0_р_._-;\-* #,##0.0_р_._-;_-* &quot;-&quot;??_р_._-;_-@_-"/>
    <numFmt numFmtId="179" formatCode="#,##0.0"/>
    <numFmt numFmtId="180" formatCode="_-* #,##0.000_р_._-;\-* #,##0.000_р_._-;_-* &quot;-&quot;???_р_._-;_-@_-"/>
    <numFmt numFmtId="181" formatCode="_-* #,##0.0000_р_._-;\-* #,##0.0000_р_._-;_-* &quot;-&quot;????_р_._-;_-@_-"/>
    <numFmt numFmtId="182" formatCode="#,##0.000"/>
    <numFmt numFmtId="183" formatCode="#,##0.0000"/>
    <numFmt numFmtId="184" formatCode="0.0%"/>
    <numFmt numFmtId="185" formatCode="#,##0.00000"/>
    <numFmt numFmtId="186" formatCode="_-* #,##0.0_р_._-;\-* #,##0.0_р_._-;_-* &quot;-&quot;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52" applyFill="1">
      <alignment/>
      <protection/>
    </xf>
    <xf numFmtId="0" fontId="20" fillId="0" borderId="0" xfId="52" applyFont="1" applyFill="1" applyAlignment="1">
      <alignment horizontal="center"/>
      <protection/>
    </xf>
    <xf numFmtId="172" fontId="6" fillId="0" borderId="0" xfId="52" applyNumberFormat="1" applyFill="1">
      <alignment/>
      <protection/>
    </xf>
    <xf numFmtId="0" fontId="21" fillId="0" borderId="0" xfId="52" applyFont="1" applyFill="1">
      <alignment/>
      <protection/>
    </xf>
    <xf numFmtId="172" fontId="6" fillId="0" borderId="0" xfId="52" applyNumberFormat="1" applyFill="1" applyAlignment="1">
      <alignment horizontal="right"/>
      <protection/>
    </xf>
    <xf numFmtId="0" fontId="22" fillId="0" borderId="10" xfId="52" applyFont="1" applyFill="1" applyBorder="1" applyAlignment="1">
      <alignment horizontal="center" wrapText="1"/>
      <protection/>
    </xf>
    <xf numFmtId="172" fontId="22" fillId="0" borderId="10" xfId="52" applyNumberFormat="1" applyFont="1" applyFill="1" applyBorder="1" applyAlignment="1">
      <alignment horizontal="center" wrapText="1"/>
      <protection/>
    </xf>
    <xf numFmtId="0" fontId="22" fillId="0" borderId="0" xfId="52" applyFont="1" applyFill="1" applyAlignment="1">
      <alignment horizontal="center"/>
      <protection/>
    </xf>
    <xf numFmtId="0" fontId="20" fillId="0" borderId="10" xfId="52" applyFont="1" applyFill="1" applyBorder="1">
      <alignment/>
      <protection/>
    </xf>
    <xf numFmtId="172" fontId="20" fillId="0" borderId="10" xfId="52" applyNumberFormat="1" applyFont="1" applyFill="1" applyBorder="1">
      <alignment/>
      <protection/>
    </xf>
    <xf numFmtId="172" fontId="20" fillId="0" borderId="10" xfId="52" applyNumberFormat="1" applyFont="1" applyFill="1" applyBorder="1">
      <alignment/>
      <protection/>
    </xf>
    <xf numFmtId="0" fontId="20" fillId="0" borderId="0" xfId="52" applyFont="1" applyFill="1">
      <alignment/>
      <protection/>
    </xf>
    <xf numFmtId="0" fontId="23" fillId="0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172" fontId="23" fillId="0" borderId="10" xfId="52" applyNumberFormat="1" applyFont="1" applyFill="1" applyBorder="1">
      <alignment/>
      <protection/>
    </xf>
    <xf numFmtId="0" fontId="23" fillId="0" borderId="0" xfId="52" applyFont="1" applyFill="1">
      <alignment/>
      <protection/>
    </xf>
    <xf numFmtId="0" fontId="6" fillId="0" borderId="10" xfId="52" applyFill="1" applyBorder="1">
      <alignment/>
      <protection/>
    </xf>
    <xf numFmtId="172" fontId="6" fillId="0" borderId="10" xfId="52" applyNumberFormat="1" applyFill="1" applyBorder="1">
      <alignment/>
      <protection/>
    </xf>
    <xf numFmtId="0" fontId="24" fillId="0" borderId="10" xfId="52" applyFont="1" applyFill="1" applyBorder="1">
      <alignment/>
      <protection/>
    </xf>
    <xf numFmtId="173" fontId="20" fillId="0" borderId="10" xfId="52" applyNumberFormat="1" applyFont="1" applyFill="1" applyBorder="1">
      <alignment/>
      <protection/>
    </xf>
    <xf numFmtId="179" fontId="20" fillId="0" borderId="10" xfId="52" applyNumberFormat="1" applyFont="1" applyFill="1" applyBorder="1">
      <alignment/>
      <protection/>
    </xf>
    <xf numFmtId="2" fontId="20" fillId="0" borderId="10" xfId="52" applyNumberFormat="1" applyFont="1" applyFill="1" applyBorder="1">
      <alignment/>
      <protection/>
    </xf>
    <xf numFmtId="4" fontId="20" fillId="0" borderId="10" xfId="52" applyNumberFormat="1" applyFont="1" applyFill="1" applyBorder="1">
      <alignment/>
      <protection/>
    </xf>
    <xf numFmtId="0" fontId="6" fillId="0" borderId="10" xfId="52" applyFont="1" applyFill="1" applyBorder="1" applyAlignment="1">
      <alignment wrapText="1"/>
      <protection/>
    </xf>
    <xf numFmtId="172" fontId="23" fillId="0" borderId="10" xfId="52" applyNumberFormat="1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ill="1" applyBorder="1" applyAlignment="1">
      <alignment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172" fontId="6" fillId="0" borderId="10" xfId="52" applyNumberFormat="1" applyFill="1" applyBorder="1" applyAlignment="1">
      <alignment vertical="center"/>
      <protection/>
    </xf>
    <xf numFmtId="172" fontId="23" fillId="0" borderId="10" xfId="52" applyNumberFormat="1" applyFont="1" applyFill="1" applyBorder="1" applyAlignment="1">
      <alignment vertical="center"/>
      <protection/>
    </xf>
    <xf numFmtId="0" fontId="6" fillId="0" borderId="0" xfId="52" applyFill="1" applyAlignment="1">
      <alignment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0" xfId="52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20" fillId="0" borderId="10" xfId="52" applyFont="1" applyFill="1" applyBorder="1" applyAlignment="1">
      <alignment wrapText="1"/>
      <protection/>
    </xf>
    <xf numFmtId="4" fontId="20" fillId="0" borderId="10" xfId="52" applyNumberFormat="1" applyFont="1" applyFill="1" applyBorder="1">
      <alignment/>
      <protection/>
    </xf>
    <xf numFmtId="4" fontId="23" fillId="0" borderId="10" xfId="52" applyNumberFormat="1" applyFont="1" applyFill="1" applyBorder="1">
      <alignment/>
      <protection/>
    </xf>
    <xf numFmtId="172" fontId="20" fillId="0" borderId="0" xfId="52" applyNumberFormat="1" applyFont="1" applyFill="1">
      <alignment/>
      <protection/>
    </xf>
    <xf numFmtId="178" fontId="6" fillId="0" borderId="10" xfId="52" applyNumberFormat="1" applyFill="1" applyBorder="1">
      <alignment/>
      <protection/>
    </xf>
    <xf numFmtId="2" fontId="23" fillId="0" borderId="10" xfId="52" applyNumberFormat="1" applyFont="1" applyFill="1" applyBorder="1">
      <alignment/>
      <protection/>
    </xf>
    <xf numFmtId="49" fontId="6" fillId="0" borderId="10" xfId="52" applyNumberFormat="1" applyFill="1" applyBorder="1">
      <alignment/>
      <protection/>
    </xf>
    <xf numFmtId="0" fontId="21" fillId="0" borderId="10" xfId="52" applyFont="1" applyFill="1" applyBorder="1">
      <alignment/>
      <protection/>
    </xf>
    <xf numFmtId="172" fontId="21" fillId="0" borderId="10" xfId="52" applyNumberFormat="1" applyFont="1" applyFill="1" applyBorder="1">
      <alignment/>
      <protection/>
    </xf>
    <xf numFmtId="173" fontId="21" fillId="0" borderId="10" xfId="52" applyNumberFormat="1" applyFont="1" applyFill="1" applyBorder="1">
      <alignment/>
      <protection/>
    </xf>
    <xf numFmtId="2" fontId="21" fillId="0" borderId="10" xfId="52" applyNumberFormat="1" applyFont="1" applyFill="1" applyBorder="1">
      <alignment/>
      <protection/>
    </xf>
    <xf numFmtId="0" fontId="20" fillId="0" borderId="0" xfId="52" applyFont="1" applyFill="1" applyBorder="1">
      <alignment/>
      <protection/>
    </xf>
    <xf numFmtId="172" fontId="20" fillId="0" borderId="0" xfId="52" applyNumberFormat="1" applyFont="1" applyFill="1" applyBorder="1">
      <alignment/>
      <protection/>
    </xf>
    <xf numFmtId="0" fontId="6" fillId="0" borderId="0" xfId="52" applyFill="1" applyBorder="1">
      <alignment/>
      <protection/>
    </xf>
    <xf numFmtId="2" fontId="6" fillId="0" borderId="0" xfId="52" applyNumberFormat="1" applyFill="1" applyBorder="1">
      <alignment/>
      <protection/>
    </xf>
    <xf numFmtId="173" fontId="6" fillId="0" borderId="0" xfId="52" applyNumberFormat="1" applyFill="1" applyBorder="1">
      <alignment/>
      <protection/>
    </xf>
    <xf numFmtId="174" fontId="6" fillId="0" borderId="0" xfId="52" applyNumberFormat="1" applyFill="1">
      <alignment/>
      <protection/>
    </xf>
    <xf numFmtId="0" fontId="24" fillId="0" borderId="10" xfId="52" applyFont="1" applyFill="1" applyBorder="1" applyAlignment="1">
      <alignment wrapText="1"/>
      <protection/>
    </xf>
    <xf numFmtId="172" fontId="24" fillId="0" borderId="10" xfId="52" applyNumberFormat="1" applyFont="1" applyFill="1" applyBorder="1">
      <alignment/>
      <protection/>
    </xf>
    <xf numFmtId="172" fontId="6" fillId="0" borderId="10" xfId="52" applyNumberFormat="1" applyFont="1" applyFill="1" applyBorder="1">
      <alignment/>
      <protection/>
    </xf>
    <xf numFmtId="172" fontId="24" fillId="0" borderId="0" xfId="52" applyNumberFormat="1" applyFont="1" applyFill="1">
      <alignment/>
      <protection/>
    </xf>
    <xf numFmtId="172" fontId="6" fillId="0" borderId="0" xfId="52" applyNumberFormat="1" applyFont="1" applyFill="1">
      <alignment/>
      <protection/>
    </xf>
    <xf numFmtId="0" fontId="21" fillId="0" borderId="10" xfId="52" applyFont="1" applyFill="1" applyBorder="1">
      <alignment/>
      <protection/>
    </xf>
    <xf numFmtId="172" fontId="21" fillId="0" borderId="10" xfId="52" applyNumberFormat="1" applyFont="1" applyFill="1" applyBorder="1">
      <alignment/>
      <protection/>
    </xf>
    <xf numFmtId="172" fontId="6" fillId="0" borderId="0" xfId="52" applyNumberFormat="1" applyFill="1" applyBorder="1">
      <alignment/>
      <protection/>
    </xf>
    <xf numFmtId="0" fontId="6" fillId="0" borderId="11" xfId="52" applyFill="1" applyBorder="1">
      <alignment/>
      <protection/>
    </xf>
    <xf numFmtId="0" fontId="24" fillId="0" borderId="11" xfId="52" applyFont="1" applyFill="1" applyBorder="1">
      <alignment/>
      <protection/>
    </xf>
    <xf numFmtId="172" fontId="21" fillId="0" borderId="0" xfId="52" applyNumberFormat="1" applyFont="1" applyFill="1" applyBorder="1">
      <alignment/>
      <protection/>
    </xf>
    <xf numFmtId="172" fontId="24" fillId="0" borderId="0" xfId="52" applyNumberFormat="1" applyFont="1" applyFill="1" applyBorder="1">
      <alignment/>
      <protection/>
    </xf>
    <xf numFmtId="0" fontId="20" fillId="0" borderId="10" xfId="52" applyFont="1" applyFill="1" applyBorder="1">
      <alignment/>
      <protection/>
    </xf>
    <xf numFmtId="0" fontId="20" fillId="0" borderId="11" xfId="52" applyFont="1" applyFill="1" applyBorder="1">
      <alignment/>
      <protection/>
    </xf>
    <xf numFmtId="0" fontId="20" fillId="0" borderId="11" xfId="52" applyFont="1" applyFill="1" applyBorder="1" applyAlignment="1">
      <alignment wrapText="1"/>
      <protection/>
    </xf>
    <xf numFmtId="0" fontId="6" fillId="0" borderId="11" xfId="52" applyFill="1" applyBorder="1" applyAlignment="1">
      <alignment wrapText="1"/>
      <protection/>
    </xf>
    <xf numFmtId="172" fontId="23" fillId="0" borderId="10" xfId="52" applyNumberFormat="1" applyFont="1" applyFill="1" applyBorder="1">
      <alignment/>
      <protection/>
    </xf>
    <xf numFmtId="0" fontId="25" fillId="0" borderId="10" xfId="52" applyFont="1" applyFill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178" fontId="21" fillId="0" borderId="10" xfId="52" applyNumberFormat="1" applyFont="1" applyFill="1" applyBorder="1">
      <alignment/>
      <protection/>
    </xf>
    <xf numFmtId="172" fontId="21" fillId="0" borderId="12" xfId="52" applyNumberFormat="1" applyFont="1" applyFill="1" applyBorder="1">
      <alignment/>
      <protection/>
    </xf>
    <xf numFmtId="0" fontId="24" fillId="0" borderId="0" xfId="52" applyFont="1" applyFill="1">
      <alignment/>
      <protection/>
    </xf>
    <xf numFmtId="0" fontId="21" fillId="0" borderId="11" xfId="52" applyFont="1" applyFill="1" applyBorder="1" applyAlignment="1">
      <alignment/>
      <protection/>
    </xf>
    <xf numFmtId="0" fontId="25" fillId="0" borderId="13" xfId="52" applyFont="1" applyFill="1" applyBorder="1" applyAlignment="1">
      <alignment/>
      <protection/>
    </xf>
    <xf numFmtId="0" fontId="25" fillId="0" borderId="12" xfId="52" applyFont="1" applyFill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шифровки 2016-18 ГБДОУ (исправления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="85" zoomScaleNormal="85" zoomScalePageLayoutView="0" workbookViewId="0" topLeftCell="A136">
      <selection activeCell="E157" sqref="E15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14.28125" style="3" customWidth="1"/>
    <col min="4" max="4" width="14.8515625" style="3" customWidth="1"/>
    <col min="5" max="5" width="14.57421875" style="3" customWidth="1"/>
    <col min="6" max="6" width="9.28125" style="1" bestFit="1" customWidth="1"/>
    <col min="7" max="7" width="9.28125" style="1" customWidth="1"/>
    <col min="8" max="8" width="38.28125" style="1" customWidth="1"/>
    <col min="9" max="9" width="12.7109375" style="3" customWidth="1"/>
    <col min="10" max="10" width="13.57421875" style="3" customWidth="1"/>
    <col min="11" max="11" width="13.00390625" style="3" customWidth="1"/>
    <col min="12" max="12" width="9.140625" style="1" customWidth="1"/>
    <col min="13" max="13" width="9.28125" style="1" customWidth="1"/>
    <col min="14" max="14" width="27.28125" style="1" customWidth="1"/>
    <col min="15" max="15" width="12.140625" style="3" customWidth="1"/>
    <col min="16" max="16" width="16.421875" style="3" customWidth="1"/>
    <col min="17" max="17" width="13.00390625" style="3" customWidth="1"/>
    <col min="18" max="16384" width="9.140625" style="1" customWidth="1"/>
  </cols>
  <sheetData>
    <row r="1" spans="2:14" ht="15">
      <c r="B1" s="2" t="s">
        <v>0</v>
      </c>
      <c r="H1" s="2" t="s">
        <v>0</v>
      </c>
      <c r="N1" s="2" t="s">
        <v>0</v>
      </c>
    </row>
    <row r="2" spans="2:14" ht="15">
      <c r="B2" s="2" t="s">
        <v>1</v>
      </c>
      <c r="H2" s="2" t="s">
        <v>2</v>
      </c>
      <c r="N2" s="2" t="s">
        <v>3</v>
      </c>
    </row>
    <row r="3" spans="1:17" ht="15.75">
      <c r="A3" s="4" t="s">
        <v>4</v>
      </c>
      <c r="B3" s="1" t="s">
        <v>5</v>
      </c>
      <c r="C3" s="5"/>
      <c r="D3" s="5"/>
      <c r="E3" s="5" t="s">
        <v>6</v>
      </c>
      <c r="G3" s="4" t="s">
        <v>4</v>
      </c>
      <c r="H3" s="1" t="s">
        <v>5</v>
      </c>
      <c r="I3" s="5"/>
      <c r="J3" s="5"/>
      <c r="K3" s="5" t="s">
        <v>6</v>
      </c>
      <c r="M3" s="4" t="s">
        <v>4</v>
      </c>
      <c r="N3" s="1" t="s">
        <v>5</v>
      </c>
      <c r="O3" s="5"/>
      <c r="P3" s="5"/>
      <c r="Q3" s="5" t="s">
        <v>6</v>
      </c>
    </row>
    <row r="4" spans="1:17" s="8" customFormat="1" ht="12">
      <c r="A4" s="6" t="s">
        <v>7</v>
      </c>
      <c r="B4" s="6" t="s">
        <v>8</v>
      </c>
      <c r="C4" s="7" t="s">
        <v>9</v>
      </c>
      <c r="D4" s="7" t="s">
        <v>10</v>
      </c>
      <c r="E4" s="7" t="s">
        <v>11</v>
      </c>
      <c r="G4" s="6" t="s">
        <v>7</v>
      </c>
      <c r="H4" s="6" t="s">
        <v>8</v>
      </c>
      <c r="I4" s="7" t="s">
        <v>9</v>
      </c>
      <c r="J4" s="7" t="s">
        <v>10</v>
      </c>
      <c r="K4" s="7" t="s">
        <v>11</v>
      </c>
      <c r="M4" s="6" t="s">
        <v>7</v>
      </c>
      <c r="N4" s="6" t="s">
        <v>8</v>
      </c>
      <c r="O4" s="7" t="s">
        <v>9</v>
      </c>
      <c r="P4" s="7" t="s">
        <v>10</v>
      </c>
      <c r="Q4" s="7" t="s">
        <v>11</v>
      </c>
    </row>
    <row r="5" spans="1:17" s="12" customFormat="1" ht="15">
      <c r="A5" s="9">
        <v>211</v>
      </c>
      <c r="B5" s="9" t="s">
        <v>12</v>
      </c>
      <c r="C5" s="10">
        <f>SUM(C6:C7)</f>
        <v>27599.3</v>
      </c>
      <c r="D5" s="10">
        <f>SUM(D6:D7)</f>
        <v>27599.3</v>
      </c>
      <c r="E5" s="11">
        <f aca="true" t="shared" si="0" ref="E5:E36">C5-D5</f>
        <v>0</v>
      </c>
      <c r="G5" s="9">
        <v>211</v>
      </c>
      <c r="H5" s="9" t="s">
        <v>12</v>
      </c>
      <c r="I5" s="10">
        <f>SUM(I6:I7)</f>
        <v>29095</v>
      </c>
      <c r="J5" s="10">
        <f>SUM(J6:J7)</f>
        <v>29095</v>
      </c>
      <c r="K5" s="10">
        <f>SUM(K6:K7)</f>
        <v>0</v>
      </c>
      <c r="M5" s="9">
        <v>211</v>
      </c>
      <c r="N5" s="9" t="s">
        <v>12</v>
      </c>
      <c r="O5" s="10">
        <f>SUM(O6:O7)</f>
        <v>30695.2</v>
      </c>
      <c r="P5" s="10">
        <f>SUM(P6:P7)</f>
        <v>30695.2</v>
      </c>
      <c r="Q5" s="10">
        <f>SUM(Q6:Q7)</f>
        <v>0</v>
      </c>
    </row>
    <row r="6" spans="1:17" s="16" customFormat="1" ht="14.25">
      <c r="A6" s="13"/>
      <c r="B6" s="14" t="s">
        <v>13</v>
      </c>
      <c r="C6" s="15">
        <v>25849</v>
      </c>
      <c r="D6" s="15">
        <f>C6</f>
        <v>25849</v>
      </c>
      <c r="E6" s="15">
        <f t="shared" si="0"/>
        <v>0</v>
      </c>
      <c r="G6" s="13"/>
      <c r="H6" s="14" t="s">
        <v>13</v>
      </c>
      <c r="I6" s="15">
        <v>27560.5</v>
      </c>
      <c r="J6" s="15">
        <v>27560.5</v>
      </c>
      <c r="K6" s="15">
        <f>I6-J6</f>
        <v>0</v>
      </c>
      <c r="M6" s="13"/>
      <c r="N6" s="14" t="s">
        <v>13</v>
      </c>
      <c r="O6" s="15">
        <f>ROUND(I6*1.055,1)</f>
        <v>29076.3</v>
      </c>
      <c r="P6" s="15">
        <f>O6</f>
        <v>29076.3</v>
      </c>
      <c r="Q6" s="15">
        <f>O6-P6</f>
        <v>0</v>
      </c>
    </row>
    <row r="7" spans="1:17" s="16" customFormat="1" ht="14.25">
      <c r="A7" s="13"/>
      <c r="B7" s="14" t="s">
        <v>14</v>
      </c>
      <c r="C7" s="15">
        <v>1750.3</v>
      </c>
      <c r="D7" s="15">
        <f>C7</f>
        <v>1750.3</v>
      </c>
      <c r="E7" s="15">
        <f t="shared" si="0"/>
        <v>0</v>
      </c>
      <c r="G7" s="13"/>
      <c r="H7" s="14" t="s">
        <v>14</v>
      </c>
      <c r="I7" s="15">
        <v>1534.5</v>
      </c>
      <c r="J7" s="15">
        <v>1534.5</v>
      </c>
      <c r="K7" s="15">
        <f>I7-J7</f>
        <v>0</v>
      </c>
      <c r="M7" s="13"/>
      <c r="N7" s="14" t="s">
        <v>14</v>
      </c>
      <c r="O7" s="15">
        <f>ROUND(I7*1.055,1)</f>
        <v>1618.9</v>
      </c>
      <c r="P7" s="15">
        <f>O7</f>
        <v>1618.9</v>
      </c>
      <c r="Q7" s="15">
        <f>O7-P7</f>
        <v>0</v>
      </c>
    </row>
    <row r="8" spans="1:17" s="12" customFormat="1" ht="15">
      <c r="A8" s="9">
        <v>212</v>
      </c>
      <c r="B8" s="9" t="s">
        <v>15</v>
      </c>
      <c r="C8" s="10">
        <f>C9</f>
        <v>6</v>
      </c>
      <c r="D8" s="10">
        <f>D9</f>
        <v>6</v>
      </c>
      <c r="E8" s="10">
        <f t="shared" si="0"/>
        <v>0</v>
      </c>
      <c r="G8" s="9">
        <v>212</v>
      </c>
      <c r="H8" s="9" t="s">
        <v>15</v>
      </c>
      <c r="I8" s="10">
        <f>I9</f>
        <v>6</v>
      </c>
      <c r="J8" s="10">
        <f>J9</f>
        <v>6</v>
      </c>
      <c r="K8" s="10">
        <f>K9</f>
        <v>0</v>
      </c>
      <c r="M8" s="9">
        <v>212</v>
      </c>
      <c r="N8" s="9" t="s">
        <v>15</v>
      </c>
      <c r="O8" s="10">
        <f>O9</f>
        <v>6</v>
      </c>
      <c r="P8" s="10">
        <f>P9</f>
        <v>6</v>
      </c>
      <c r="Q8" s="10">
        <f>Q9</f>
        <v>0</v>
      </c>
    </row>
    <row r="9" spans="1:17" ht="14.25">
      <c r="A9" s="17"/>
      <c r="B9" s="17" t="s">
        <v>16</v>
      </c>
      <c r="C9" s="18">
        <v>6</v>
      </c>
      <c r="D9" s="15">
        <f>C9</f>
        <v>6</v>
      </c>
      <c r="E9" s="15">
        <f t="shared" si="0"/>
        <v>0</v>
      </c>
      <c r="G9" s="17"/>
      <c r="H9" s="17" t="s">
        <v>16</v>
      </c>
      <c r="I9" s="15">
        <f>C9</f>
        <v>6</v>
      </c>
      <c r="J9" s="15">
        <f>I9</f>
        <v>6</v>
      </c>
      <c r="K9" s="15">
        <f>I9-J9</f>
        <v>0</v>
      </c>
      <c r="M9" s="17"/>
      <c r="N9" s="17" t="s">
        <v>16</v>
      </c>
      <c r="O9" s="15">
        <f>I9</f>
        <v>6</v>
      </c>
      <c r="P9" s="15">
        <f>O9</f>
        <v>6</v>
      </c>
      <c r="Q9" s="15">
        <f>O9-P9</f>
        <v>0</v>
      </c>
    </row>
    <row r="10" spans="1:17" s="12" customFormat="1" ht="15">
      <c r="A10" s="9">
        <v>213</v>
      </c>
      <c r="B10" s="9" t="s">
        <v>17</v>
      </c>
      <c r="C10" s="10">
        <f>C11+C12</f>
        <v>7934.8</v>
      </c>
      <c r="D10" s="10">
        <f>D11+D12</f>
        <v>7043</v>
      </c>
      <c r="E10" s="10">
        <f t="shared" si="0"/>
        <v>891.8000000000002</v>
      </c>
      <c r="G10" s="9">
        <v>213</v>
      </c>
      <c r="H10" s="9" t="s">
        <v>17</v>
      </c>
      <c r="I10" s="10">
        <f>SUM(I11:I12)</f>
        <v>8091.5</v>
      </c>
      <c r="J10" s="10">
        <f>SUM(J11:J12)</f>
        <v>8091.5</v>
      </c>
      <c r="K10" s="10">
        <f>SUM(K11:K12)</f>
        <v>0</v>
      </c>
      <c r="M10" s="9">
        <v>213</v>
      </c>
      <c r="N10" s="9" t="s">
        <v>17</v>
      </c>
      <c r="O10" s="10">
        <f>SUM(O11:O12)</f>
        <v>8659.9</v>
      </c>
      <c r="P10" s="10">
        <f>SUM(P11:P12)</f>
        <v>8659.9</v>
      </c>
      <c r="Q10" s="10">
        <f>SUM(Q11:Q12)</f>
        <v>0</v>
      </c>
    </row>
    <row r="11" spans="1:17" s="12" customFormat="1" ht="15">
      <c r="A11" s="9"/>
      <c r="B11" s="17" t="s">
        <v>18</v>
      </c>
      <c r="C11" s="18">
        <f>ROUND(((C6*0.3)/12*11.5),1)</f>
        <v>7431.6</v>
      </c>
      <c r="D11" s="18">
        <f>ROUND(C11*0.88,1)</f>
        <v>6539.8</v>
      </c>
      <c r="E11" s="15">
        <f t="shared" si="0"/>
        <v>891.8000000000002</v>
      </c>
      <c r="G11" s="9"/>
      <c r="H11" s="17" t="s">
        <v>18</v>
      </c>
      <c r="I11" s="15">
        <f>ROUND(I6*0.278,1)</f>
        <v>7661.8</v>
      </c>
      <c r="J11" s="15">
        <f>I11</f>
        <v>7661.8</v>
      </c>
      <c r="K11" s="15">
        <f>I11-J11</f>
        <v>0</v>
      </c>
      <c r="M11" s="9"/>
      <c r="N11" s="17" t="s">
        <v>18</v>
      </c>
      <c r="O11" s="15">
        <f>ROUND(I11*1.058,1)</f>
        <v>8106.2</v>
      </c>
      <c r="P11" s="15">
        <f>O11</f>
        <v>8106.2</v>
      </c>
      <c r="Q11" s="15">
        <f>O11-P11</f>
        <v>0</v>
      </c>
    </row>
    <row r="12" spans="1:17" s="12" customFormat="1" ht="15">
      <c r="A12" s="9"/>
      <c r="B12" s="17" t="s">
        <v>19</v>
      </c>
      <c r="C12" s="18">
        <f>ROUND(((C7*0.3)/12*11.5),1)</f>
        <v>503.2</v>
      </c>
      <c r="D12" s="18">
        <f>C12</f>
        <v>503.2</v>
      </c>
      <c r="E12" s="15">
        <f t="shared" si="0"/>
        <v>0</v>
      </c>
      <c r="G12" s="9"/>
      <c r="H12" s="17" t="s">
        <v>19</v>
      </c>
      <c r="I12" s="15">
        <f>ROUND(I7*0.28,1)</f>
        <v>429.7</v>
      </c>
      <c r="J12" s="15">
        <f>I12</f>
        <v>429.7</v>
      </c>
      <c r="K12" s="15">
        <f>I12-J12</f>
        <v>0</v>
      </c>
      <c r="M12" s="9"/>
      <c r="N12" s="17" t="s">
        <v>19</v>
      </c>
      <c r="O12" s="15">
        <f>ROUND(O7*34.2%,1)</f>
        <v>553.7</v>
      </c>
      <c r="P12" s="15">
        <f>O12</f>
        <v>553.7</v>
      </c>
      <c r="Q12" s="15">
        <f>O12-P12</f>
        <v>0</v>
      </c>
    </row>
    <row r="13" spans="1:17" s="12" customFormat="1" ht="15">
      <c r="A13" s="9">
        <v>221</v>
      </c>
      <c r="B13" s="19" t="s">
        <v>20</v>
      </c>
      <c r="C13" s="11">
        <f>C14+C15+C16</f>
        <v>90.5</v>
      </c>
      <c r="D13" s="20">
        <f>D14+D15+D16</f>
        <v>90.5</v>
      </c>
      <c r="E13" s="11">
        <f t="shared" si="0"/>
        <v>0</v>
      </c>
      <c r="G13" s="9">
        <v>221</v>
      </c>
      <c r="H13" s="19" t="s">
        <v>20</v>
      </c>
      <c r="I13" s="11">
        <f>I14+I15+I16</f>
        <v>95.8</v>
      </c>
      <c r="J13" s="11">
        <f>J14+J15+J16</f>
        <v>95.8</v>
      </c>
      <c r="K13" s="11">
        <f>K14+K15+K16</f>
        <v>0</v>
      </c>
      <c r="M13" s="9">
        <v>221</v>
      </c>
      <c r="N13" s="19" t="s">
        <v>20</v>
      </c>
      <c r="O13" s="11">
        <f>SUM(O14:O16)</f>
        <v>101.1</v>
      </c>
      <c r="P13" s="11">
        <f>SUM(P14:P16)</f>
        <v>101.1</v>
      </c>
      <c r="Q13" s="11">
        <f>Q14+Q15+Q16</f>
        <v>0</v>
      </c>
    </row>
    <row r="14" spans="1:17" s="12" customFormat="1" ht="15">
      <c r="A14" s="9"/>
      <c r="B14" s="17" t="s">
        <v>21</v>
      </c>
      <c r="C14" s="15">
        <f>59+6</f>
        <v>65</v>
      </c>
      <c r="D14" s="15">
        <f>C14</f>
        <v>65</v>
      </c>
      <c r="E14" s="15">
        <f t="shared" si="0"/>
        <v>0</v>
      </c>
      <c r="G14" s="9"/>
      <c r="H14" s="17" t="s">
        <v>21</v>
      </c>
      <c r="I14" s="15">
        <f>ROUND(C14*1.058,1)</f>
        <v>68.8</v>
      </c>
      <c r="J14" s="15">
        <f>I14</f>
        <v>68.8</v>
      </c>
      <c r="K14" s="15">
        <f>I14-J14</f>
        <v>0</v>
      </c>
      <c r="M14" s="9"/>
      <c r="N14" s="17" t="s">
        <v>21</v>
      </c>
      <c r="O14" s="15">
        <f>ROUND(I14*1.055,1)</f>
        <v>72.6</v>
      </c>
      <c r="P14" s="15">
        <f>O14</f>
        <v>72.6</v>
      </c>
      <c r="Q14" s="15">
        <f>O14-P14</f>
        <v>0</v>
      </c>
    </row>
    <row r="15" spans="1:17" s="12" customFormat="1" ht="15">
      <c r="A15" s="9"/>
      <c r="B15" s="17" t="s">
        <v>22</v>
      </c>
      <c r="C15" s="15">
        <v>25.5</v>
      </c>
      <c r="D15" s="15">
        <f>C15</f>
        <v>25.5</v>
      </c>
      <c r="E15" s="15">
        <f t="shared" si="0"/>
        <v>0</v>
      </c>
      <c r="G15" s="9"/>
      <c r="H15" s="17" t="s">
        <v>22</v>
      </c>
      <c r="I15" s="15">
        <f>ROUND(C15*1.058,1)</f>
        <v>27</v>
      </c>
      <c r="J15" s="15">
        <f>I15</f>
        <v>27</v>
      </c>
      <c r="K15" s="15">
        <f>I15-J15</f>
        <v>0</v>
      </c>
      <c r="M15" s="9"/>
      <c r="N15" s="17" t="s">
        <v>22</v>
      </c>
      <c r="O15" s="15">
        <f>ROUND(I15*1.055,1)</f>
        <v>28.5</v>
      </c>
      <c r="P15" s="15">
        <f>O15</f>
        <v>28.5</v>
      </c>
      <c r="Q15" s="15">
        <f>O15-P15</f>
        <v>0</v>
      </c>
    </row>
    <row r="16" spans="1:17" s="12" customFormat="1" ht="15">
      <c r="A16" s="9"/>
      <c r="B16" s="17" t="s">
        <v>23</v>
      </c>
      <c r="C16" s="15"/>
      <c r="D16" s="15">
        <f>C16</f>
        <v>0</v>
      </c>
      <c r="E16" s="15">
        <f t="shared" si="0"/>
        <v>0</v>
      </c>
      <c r="G16" s="9"/>
      <c r="H16" s="17" t="s">
        <v>23</v>
      </c>
      <c r="I16" s="15">
        <f>ROUND(C16*1.058,1)</f>
        <v>0</v>
      </c>
      <c r="J16" s="15">
        <f>I16</f>
        <v>0</v>
      </c>
      <c r="K16" s="15">
        <f>I16-J16</f>
        <v>0</v>
      </c>
      <c r="M16" s="9"/>
      <c r="N16" s="17" t="s">
        <v>23</v>
      </c>
      <c r="O16" s="15">
        <f>ROUND(I16*1.055,1)</f>
        <v>0</v>
      </c>
      <c r="P16" s="15">
        <f>O16</f>
        <v>0</v>
      </c>
      <c r="Q16" s="15">
        <f>O16-P16</f>
        <v>0</v>
      </c>
    </row>
    <row r="17" spans="1:17" s="12" customFormat="1" ht="15">
      <c r="A17" s="9">
        <v>222</v>
      </c>
      <c r="B17" s="9" t="s">
        <v>24</v>
      </c>
      <c r="C17" s="10"/>
      <c r="D17" s="15">
        <f>C17</f>
        <v>0</v>
      </c>
      <c r="E17" s="10">
        <f t="shared" si="0"/>
        <v>0</v>
      </c>
      <c r="G17" s="9">
        <v>222</v>
      </c>
      <c r="H17" s="9" t="s">
        <v>24</v>
      </c>
      <c r="I17" s="10">
        <f>ROUND(C17*1.058,1)</f>
        <v>0</v>
      </c>
      <c r="J17" s="15">
        <f>I17</f>
        <v>0</v>
      </c>
      <c r="K17" s="10">
        <v>0</v>
      </c>
      <c r="M17" s="9">
        <v>222</v>
      </c>
      <c r="N17" s="9" t="s">
        <v>24</v>
      </c>
      <c r="O17" s="10">
        <f>ROUND(I17*1.055,1)</f>
        <v>0</v>
      </c>
      <c r="P17" s="15">
        <f>O17</f>
        <v>0</v>
      </c>
      <c r="Q17" s="10">
        <v>0</v>
      </c>
    </row>
    <row r="18" spans="1:17" s="12" customFormat="1" ht="15">
      <c r="A18" s="9">
        <v>223</v>
      </c>
      <c r="B18" s="9" t="s">
        <v>25</v>
      </c>
      <c r="C18" s="10">
        <f>SUM(C19:C22)</f>
        <v>2838.3999999999996</v>
      </c>
      <c r="D18" s="10">
        <f>SUM(D19:D22)</f>
        <v>2838.3999999999996</v>
      </c>
      <c r="E18" s="10">
        <f t="shared" si="0"/>
        <v>0</v>
      </c>
      <c r="G18" s="9">
        <v>223</v>
      </c>
      <c r="H18" s="9" t="s">
        <v>25</v>
      </c>
      <c r="I18" s="10">
        <f>SUM(I19:I22)</f>
        <v>2967.6000000000004</v>
      </c>
      <c r="J18" s="10">
        <f>SUM(J19:J22)</f>
        <v>2967.6000000000004</v>
      </c>
      <c r="K18" s="10">
        <f>SUM(K19:K22)</f>
        <v>0</v>
      </c>
      <c r="M18" s="9">
        <v>223</v>
      </c>
      <c r="N18" s="9" t="s">
        <v>25</v>
      </c>
      <c r="O18" s="21">
        <f>SUM(O19:O22)</f>
        <v>3147.1000000000004</v>
      </c>
      <c r="P18" s="21">
        <f>SUM(P19:P22)</f>
        <v>3147.1000000000004</v>
      </c>
      <c r="Q18" s="10">
        <f>SUM(Q19:Q22)</f>
        <v>0</v>
      </c>
    </row>
    <row r="19" spans="1:17" ht="14.25">
      <c r="A19" s="17"/>
      <c r="B19" s="17" t="s">
        <v>26</v>
      </c>
      <c r="C19" s="18">
        <v>409.2</v>
      </c>
      <c r="D19" s="15">
        <f>C19</f>
        <v>409.2</v>
      </c>
      <c r="E19" s="15">
        <f t="shared" si="0"/>
        <v>0</v>
      </c>
      <c r="G19" s="17"/>
      <c r="H19" s="17" t="s">
        <v>26</v>
      </c>
      <c r="I19" s="18">
        <v>448.8</v>
      </c>
      <c r="J19" s="15">
        <f>I19</f>
        <v>448.8</v>
      </c>
      <c r="K19" s="15">
        <f>I19-J19</f>
        <v>0</v>
      </c>
      <c r="M19" s="17"/>
      <c r="N19" s="17" t="s">
        <v>26</v>
      </c>
      <c r="O19" s="15">
        <v>498.2</v>
      </c>
      <c r="P19" s="15">
        <f>O19</f>
        <v>498.2</v>
      </c>
      <c r="Q19" s="15">
        <f>O19-P19</f>
        <v>0</v>
      </c>
    </row>
    <row r="20" spans="1:17" ht="14.25">
      <c r="A20" s="17"/>
      <c r="B20" s="17" t="s">
        <v>27</v>
      </c>
      <c r="C20" s="18">
        <v>426.4</v>
      </c>
      <c r="D20" s="15">
        <f>C20</f>
        <v>426.4</v>
      </c>
      <c r="E20" s="15">
        <f t="shared" si="0"/>
        <v>0</v>
      </c>
      <c r="G20" s="17"/>
      <c r="H20" s="17" t="s">
        <v>27</v>
      </c>
      <c r="I20" s="18">
        <v>457.5</v>
      </c>
      <c r="J20" s="15">
        <f>I20</f>
        <v>457.5</v>
      </c>
      <c r="K20" s="15">
        <f>I20-J20</f>
        <v>0</v>
      </c>
      <c r="M20" s="17"/>
      <c r="N20" s="17" t="s">
        <v>27</v>
      </c>
      <c r="O20" s="15">
        <v>501</v>
      </c>
      <c r="P20" s="15">
        <f>O20</f>
        <v>501</v>
      </c>
      <c r="Q20" s="15">
        <f>O20-P20</f>
        <v>0</v>
      </c>
    </row>
    <row r="21" spans="1:17" ht="14.25">
      <c r="A21" s="17"/>
      <c r="B21" s="17" t="s">
        <v>28</v>
      </c>
      <c r="C21" s="18"/>
      <c r="D21" s="15">
        <f>C21</f>
        <v>0</v>
      </c>
      <c r="E21" s="15">
        <f t="shared" si="0"/>
        <v>0</v>
      </c>
      <c r="G21" s="17"/>
      <c r="H21" s="17" t="s">
        <v>28</v>
      </c>
      <c r="I21" s="18"/>
      <c r="J21" s="15">
        <f>I21</f>
        <v>0</v>
      </c>
      <c r="K21" s="15">
        <f>I21-J21</f>
        <v>0</v>
      </c>
      <c r="M21" s="17"/>
      <c r="N21" s="17" t="s">
        <v>28</v>
      </c>
      <c r="O21" s="15"/>
      <c r="P21" s="15">
        <f>O21</f>
        <v>0</v>
      </c>
      <c r="Q21" s="15">
        <f>O21-P21</f>
        <v>0</v>
      </c>
    </row>
    <row r="22" spans="1:17" ht="14.25">
      <c r="A22" s="17"/>
      <c r="B22" s="17" t="s">
        <v>29</v>
      </c>
      <c r="C22" s="18">
        <v>2002.8</v>
      </c>
      <c r="D22" s="15">
        <f>C22</f>
        <v>2002.8</v>
      </c>
      <c r="E22" s="15">
        <f t="shared" si="0"/>
        <v>0</v>
      </c>
      <c r="G22" s="17"/>
      <c r="H22" s="17" t="s">
        <v>29</v>
      </c>
      <c r="I22" s="18">
        <v>2061.3</v>
      </c>
      <c r="J22" s="15">
        <f>I22</f>
        <v>2061.3</v>
      </c>
      <c r="K22" s="15">
        <f>I22-J22</f>
        <v>0</v>
      </c>
      <c r="M22" s="17"/>
      <c r="N22" s="17" t="s">
        <v>29</v>
      </c>
      <c r="O22" s="15">
        <v>2147.9</v>
      </c>
      <c r="P22" s="15">
        <f>O22</f>
        <v>2147.9</v>
      </c>
      <c r="Q22" s="15">
        <f>O22-P22</f>
        <v>0</v>
      </c>
    </row>
    <row r="23" spans="1:17" s="12" customFormat="1" ht="15">
      <c r="A23" s="9">
        <v>225</v>
      </c>
      <c r="B23" s="9" t="s">
        <v>30</v>
      </c>
      <c r="C23" s="10">
        <f>SUM(C24:C69)</f>
        <v>20725.7</v>
      </c>
      <c r="D23" s="10">
        <f>SUM(D24:D69)</f>
        <v>3306.5</v>
      </c>
      <c r="E23" s="10">
        <f t="shared" si="0"/>
        <v>17419.2</v>
      </c>
      <c r="G23" s="9">
        <v>225</v>
      </c>
      <c r="H23" s="9" t="s">
        <v>30</v>
      </c>
      <c r="I23" s="22">
        <f>SUM(I24:I69)</f>
        <v>3245.5</v>
      </c>
      <c r="J23" s="22">
        <f>SUM(J24:J69)</f>
        <v>3245.5</v>
      </c>
      <c r="K23" s="22">
        <f>SUM(K24:K69)</f>
        <v>17948.1</v>
      </c>
      <c r="M23" s="9">
        <v>225</v>
      </c>
      <c r="N23" s="9" t="s">
        <v>30</v>
      </c>
      <c r="O23" s="23">
        <f>SUM(O24:O69)</f>
        <v>3790.8</v>
      </c>
      <c r="P23" s="23">
        <f>SUM(P24:P69)</f>
        <v>3740.8</v>
      </c>
      <c r="Q23" s="10">
        <v>18942.100000000002</v>
      </c>
    </row>
    <row r="24" spans="1:17" s="12" customFormat="1" ht="27.75" customHeight="1">
      <c r="A24" s="9"/>
      <c r="B24" s="24" t="s">
        <v>31</v>
      </c>
      <c r="C24" s="25">
        <v>384.2</v>
      </c>
      <c r="D24" s="15">
        <f aca="true" t="shared" si="1" ref="D24:D46">C24</f>
        <v>384.2</v>
      </c>
      <c r="E24" s="15">
        <f t="shared" si="0"/>
        <v>0</v>
      </c>
      <c r="G24" s="9"/>
      <c r="H24" s="24" t="s">
        <v>31</v>
      </c>
      <c r="I24" s="15">
        <v>0</v>
      </c>
      <c r="J24" s="15">
        <v>0</v>
      </c>
      <c r="K24" s="15">
        <v>0</v>
      </c>
      <c r="M24" s="9"/>
      <c r="N24" s="24" t="s">
        <v>31</v>
      </c>
      <c r="O24" s="15">
        <v>0</v>
      </c>
      <c r="P24" s="15">
        <v>0</v>
      </c>
      <c r="Q24" s="15">
        <v>0</v>
      </c>
    </row>
    <row r="25" spans="1:17" ht="14.25">
      <c r="A25" s="17"/>
      <c r="B25" s="26" t="s">
        <v>32</v>
      </c>
      <c r="C25" s="18">
        <v>23.4</v>
      </c>
      <c r="D25" s="15">
        <f t="shared" si="1"/>
        <v>23.4</v>
      </c>
      <c r="E25" s="15">
        <f t="shared" si="0"/>
        <v>0</v>
      </c>
      <c r="G25" s="17"/>
      <c r="H25" s="26" t="s">
        <v>32</v>
      </c>
      <c r="I25" s="15">
        <v>24.8</v>
      </c>
      <c r="J25" s="15">
        <v>24.8</v>
      </c>
      <c r="K25" s="15">
        <v>0</v>
      </c>
      <c r="M25" s="17"/>
      <c r="N25" s="26" t="s">
        <v>32</v>
      </c>
      <c r="O25" s="15">
        <v>26.2</v>
      </c>
      <c r="P25" s="15">
        <v>26.2</v>
      </c>
      <c r="Q25" s="15">
        <v>0</v>
      </c>
    </row>
    <row r="26" spans="1:17" ht="14.25">
      <c r="A26" s="17"/>
      <c r="B26" s="26" t="s">
        <v>33</v>
      </c>
      <c r="C26" s="18"/>
      <c r="D26" s="15">
        <f t="shared" si="1"/>
        <v>0</v>
      </c>
      <c r="E26" s="15">
        <f t="shared" si="0"/>
        <v>0</v>
      </c>
      <c r="G26" s="17"/>
      <c r="H26" s="26" t="s">
        <v>33</v>
      </c>
      <c r="I26" s="15">
        <v>0</v>
      </c>
      <c r="J26" s="15">
        <v>0</v>
      </c>
      <c r="K26" s="15">
        <v>0</v>
      </c>
      <c r="M26" s="17"/>
      <c r="N26" s="26" t="s">
        <v>33</v>
      </c>
      <c r="O26" s="15">
        <v>0</v>
      </c>
      <c r="P26" s="15">
        <v>0</v>
      </c>
      <c r="Q26" s="15">
        <v>0</v>
      </c>
    </row>
    <row r="27" spans="1:17" ht="14.25">
      <c r="A27" s="17"/>
      <c r="B27" s="26" t="s">
        <v>34</v>
      </c>
      <c r="C27" s="18">
        <v>6.1</v>
      </c>
      <c r="D27" s="15">
        <f t="shared" si="1"/>
        <v>6.1</v>
      </c>
      <c r="E27" s="15">
        <f t="shared" si="0"/>
        <v>0</v>
      </c>
      <c r="G27" s="17"/>
      <c r="H27" s="26" t="s">
        <v>34</v>
      </c>
      <c r="I27" s="15">
        <v>6.5</v>
      </c>
      <c r="J27" s="15">
        <v>6.5</v>
      </c>
      <c r="K27" s="15">
        <v>0</v>
      </c>
      <c r="M27" s="17"/>
      <c r="N27" s="26" t="s">
        <v>34</v>
      </c>
      <c r="O27" s="15"/>
      <c r="P27" s="15"/>
      <c r="Q27" s="15">
        <v>6.9</v>
      </c>
    </row>
    <row r="28" spans="1:17" ht="14.25">
      <c r="A28" s="17"/>
      <c r="B28" s="26" t="s">
        <v>35</v>
      </c>
      <c r="C28" s="18">
        <v>17</v>
      </c>
      <c r="D28" s="15">
        <f t="shared" si="1"/>
        <v>17</v>
      </c>
      <c r="E28" s="15">
        <f t="shared" si="0"/>
        <v>0</v>
      </c>
      <c r="G28" s="17"/>
      <c r="H28" s="26" t="s">
        <v>36</v>
      </c>
      <c r="I28" s="15">
        <v>18</v>
      </c>
      <c r="J28" s="15">
        <v>18</v>
      </c>
      <c r="K28" s="15">
        <v>0</v>
      </c>
      <c r="M28" s="17"/>
      <c r="N28" s="26" t="s">
        <v>36</v>
      </c>
      <c r="O28" s="15">
        <v>19</v>
      </c>
      <c r="P28" s="15">
        <v>19</v>
      </c>
      <c r="Q28" s="15">
        <v>0</v>
      </c>
    </row>
    <row r="29" spans="1:17" ht="14.25">
      <c r="A29" s="17"/>
      <c r="B29" s="26" t="s">
        <v>37</v>
      </c>
      <c r="C29" s="18">
        <v>48.4</v>
      </c>
      <c r="D29" s="15">
        <f t="shared" si="1"/>
        <v>48.4</v>
      </c>
      <c r="E29" s="15">
        <f t="shared" si="0"/>
        <v>0</v>
      </c>
      <c r="G29" s="17"/>
      <c r="H29" s="26" t="s">
        <v>37</v>
      </c>
      <c r="I29" s="15">
        <v>51.2</v>
      </c>
      <c r="J29" s="15">
        <v>51.2</v>
      </c>
      <c r="K29" s="15">
        <v>0</v>
      </c>
      <c r="M29" s="17"/>
      <c r="N29" s="26" t="s">
        <v>37</v>
      </c>
      <c r="O29" s="15">
        <v>54</v>
      </c>
      <c r="P29" s="15">
        <v>54</v>
      </c>
      <c r="Q29" s="15">
        <v>0</v>
      </c>
    </row>
    <row r="30" spans="1:17" ht="14.25">
      <c r="A30" s="17"/>
      <c r="B30" s="26" t="s">
        <v>38</v>
      </c>
      <c r="C30" s="18">
        <v>50</v>
      </c>
      <c r="D30" s="15">
        <f t="shared" si="1"/>
        <v>50</v>
      </c>
      <c r="E30" s="15">
        <f t="shared" si="0"/>
        <v>0</v>
      </c>
      <c r="G30" s="17"/>
      <c r="H30" s="26" t="s">
        <v>38</v>
      </c>
      <c r="I30" s="15">
        <v>52.9</v>
      </c>
      <c r="J30" s="15">
        <v>52.9</v>
      </c>
      <c r="K30" s="15">
        <v>0</v>
      </c>
      <c r="M30" s="17"/>
      <c r="N30" s="26" t="s">
        <v>38</v>
      </c>
      <c r="O30" s="15">
        <v>55.8</v>
      </c>
      <c r="P30" s="15">
        <v>55.8</v>
      </c>
      <c r="Q30" s="15">
        <v>0</v>
      </c>
    </row>
    <row r="31" spans="1:17" ht="14.25">
      <c r="A31" s="17"/>
      <c r="B31" s="26" t="s">
        <v>39</v>
      </c>
      <c r="C31" s="18">
        <v>15</v>
      </c>
      <c r="D31" s="15">
        <f t="shared" si="1"/>
        <v>15</v>
      </c>
      <c r="E31" s="15">
        <f t="shared" si="0"/>
        <v>0</v>
      </c>
      <c r="G31" s="17"/>
      <c r="H31" s="26" t="s">
        <v>39</v>
      </c>
      <c r="I31" s="15">
        <v>15.9</v>
      </c>
      <c r="J31" s="15">
        <v>15.9</v>
      </c>
      <c r="K31" s="15">
        <v>0</v>
      </c>
      <c r="M31" s="17"/>
      <c r="N31" s="26" t="s">
        <v>39</v>
      </c>
      <c r="O31" s="15">
        <v>16.8</v>
      </c>
      <c r="P31" s="15">
        <v>16.8</v>
      </c>
      <c r="Q31" s="15">
        <v>0</v>
      </c>
    </row>
    <row r="32" spans="1:17" ht="14.25">
      <c r="A32" s="17"/>
      <c r="B32" s="26" t="s">
        <v>40</v>
      </c>
      <c r="C32" s="18">
        <v>59</v>
      </c>
      <c r="D32" s="15">
        <f t="shared" si="1"/>
        <v>59</v>
      </c>
      <c r="E32" s="15">
        <f t="shared" si="0"/>
        <v>0</v>
      </c>
      <c r="G32" s="17"/>
      <c r="H32" s="26" t="s">
        <v>40</v>
      </c>
      <c r="I32" s="15">
        <v>62.4</v>
      </c>
      <c r="J32" s="15">
        <v>62.4</v>
      </c>
      <c r="K32" s="15">
        <v>0</v>
      </c>
      <c r="M32" s="17"/>
      <c r="N32" s="26" t="s">
        <v>40</v>
      </c>
      <c r="O32" s="15">
        <v>65.8</v>
      </c>
      <c r="P32" s="15">
        <v>65.8</v>
      </c>
      <c r="Q32" s="15">
        <v>0</v>
      </c>
    </row>
    <row r="33" spans="1:17" ht="14.25">
      <c r="A33" s="17"/>
      <c r="B33" s="26" t="s">
        <v>41</v>
      </c>
      <c r="C33" s="18"/>
      <c r="D33" s="15">
        <f t="shared" si="1"/>
        <v>0</v>
      </c>
      <c r="E33" s="15">
        <f t="shared" si="0"/>
        <v>0</v>
      </c>
      <c r="G33" s="17"/>
      <c r="H33" s="26" t="s">
        <v>41</v>
      </c>
      <c r="I33" s="15">
        <v>0</v>
      </c>
      <c r="J33" s="15">
        <v>0</v>
      </c>
      <c r="K33" s="15">
        <v>0</v>
      </c>
      <c r="M33" s="17"/>
      <c r="N33" s="26" t="s">
        <v>41</v>
      </c>
      <c r="O33" s="15"/>
      <c r="P33" s="15"/>
      <c r="Q33" s="15">
        <v>0</v>
      </c>
    </row>
    <row r="34" spans="1:17" ht="14.25">
      <c r="A34" s="17"/>
      <c r="B34" s="26" t="s">
        <v>42</v>
      </c>
      <c r="C34" s="18"/>
      <c r="D34" s="15">
        <f t="shared" si="1"/>
        <v>0</v>
      </c>
      <c r="E34" s="15">
        <f t="shared" si="0"/>
        <v>0</v>
      </c>
      <c r="G34" s="17"/>
      <c r="H34" s="26" t="s">
        <v>42</v>
      </c>
      <c r="I34" s="15">
        <v>0</v>
      </c>
      <c r="J34" s="15">
        <v>0</v>
      </c>
      <c r="K34" s="15">
        <v>0</v>
      </c>
      <c r="M34" s="17"/>
      <c r="N34" s="26" t="s">
        <v>42</v>
      </c>
      <c r="O34" s="15">
        <v>0</v>
      </c>
      <c r="P34" s="15">
        <v>0</v>
      </c>
      <c r="Q34" s="15">
        <v>0</v>
      </c>
    </row>
    <row r="35" spans="1:17" ht="14.25">
      <c r="A35" s="17"/>
      <c r="B35" s="26" t="s">
        <v>43</v>
      </c>
      <c r="C35" s="18"/>
      <c r="D35" s="15">
        <f t="shared" si="1"/>
        <v>0</v>
      </c>
      <c r="E35" s="15">
        <f t="shared" si="0"/>
        <v>0</v>
      </c>
      <c r="G35" s="17"/>
      <c r="H35" s="26" t="s">
        <v>43</v>
      </c>
      <c r="I35" s="15">
        <v>0</v>
      </c>
      <c r="J35" s="15">
        <v>0</v>
      </c>
      <c r="K35" s="15">
        <v>0</v>
      </c>
      <c r="M35" s="17"/>
      <c r="N35" s="26" t="s">
        <v>43</v>
      </c>
      <c r="O35" s="15">
        <v>0</v>
      </c>
      <c r="P35" s="15">
        <v>0</v>
      </c>
      <c r="Q35" s="15">
        <v>0</v>
      </c>
    </row>
    <row r="36" spans="1:17" ht="14.25">
      <c r="A36" s="17"/>
      <c r="B36" s="26" t="s">
        <v>44</v>
      </c>
      <c r="C36" s="18">
        <v>9</v>
      </c>
      <c r="D36" s="15">
        <f t="shared" si="1"/>
        <v>9</v>
      </c>
      <c r="E36" s="15">
        <f t="shared" si="0"/>
        <v>0</v>
      </c>
      <c r="G36" s="17"/>
      <c r="H36" s="26" t="s">
        <v>44</v>
      </c>
      <c r="I36" s="15">
        <v>9.5</v>
      </c>
      <c r="J36" s="15">
        <v>9.5</v>
      </c>
      <c r="K36" s="15">
        <v>0</v>
      </c>
      <c r="M36" s="17"/>
      <c r="N36" s="26" t="s">
        <v>44</v>
      </c>
      <c r="O36" s="15">
        <v>10</v>
      </c>
      <c r="P36" s="15">
        <v>10</v>
      </c>
      <c r="Q36" s="15">
        <v>0</v>
      </c>
    </row>
    <row r="37" spans="1:17" ht="14.25">
      <c r="A37" s="17"/>
      <c r="B37" s="26" t="s">
        <v>45</v>
      </c>
      <c r="C37" s="18">
        <v>7</v>
      </c>
      <c r="D37" s="15">
        <f t="shared" si="1"/>
        <v>7</v>
      </c>
      <c r="E37" s="15">
        <f aca="true" t="shared" si="2" ref="E37:E68">C37-D37</f>
        <v>0</v>
      </c>
      <c r="G37" s="17"/>
      <c r="H37" s="26" t="s">
        <v>45</v>
      </c>
      <c r="I37" s="15">
        <v>7.4</v>
      </c>
      <c r="J37" s="15">
        <v>7.4</v>
      </c>
      <c r="K37" s="15">
        <v>0</v>
      </c>
      <c r="M37" s="17"/>
      <c r="N37" s="26" t="s">
        <v>45</v>
      </c>
      <c r="O37" s="15">
        <v>7.8</v>
      </c>
      <c r="P37" s="15">
        <v>7.8</v>
      </c>
      <c r="Q37" s="15">
        <v>0</v>
      </c>
    </row>
    <row r="38" spans="1:17" ht="14.25">
      <c r="A38" s="17"/>
      <c r="B38" s="26" t="s">
        <v>46</v>
      </c>
      <c r="C38" s="18"/>
      <c r="D38" s="15">
        <f t="shared" si="1"/>
        <v>0</v>
      </c>
      <c r="E38" s="15">
        <f t="shared" si="2"/>
        <v>0</v>
      </c>
      <c r="G38" s="17"/>
      <c r="H38" s="26" t="s">
        <v>46</v>
      </c>
      <c r="I38" s="15">
        <v>0</v>
      </c>
      <c r="J38" s="15">
        <v>0</v>
      </c>
      <c r="K38" s="15">
        <v>0</v>
      </c>
      <c r="M38" s="17"/>
      <c r="N38" s="26" t="s">
        <v>46</v>
      </c>
      <c r="O38" s="15">
        <v>0</v>
      </c>
      <c r="P38" s="15">
        <v>0</v>
      </c>
      <c r="Q38" s="15">
        <v>0</v>
      </c>
    </row>
    <row r="39" spans="1:17" s="31" customFormat="1" ht="28.5" customHeight="1">
      <c r="A39" s="27"/>
      <c r="B39" s="28" t="s">
        <v>47</v>
      </c>
      <c r="C39" s="29">
        <v>10</v>
      </c>
      <c r="D39" s="30">
        <f t="shared" si="1"/>
        <v>10</v>
      </c>
      <c r="E39" s="30">
        <f t="shared" si="2"/>
        <v>0</v>
      </c>
      <c r="G39" s="27"/>
      <c r="H39" s="28" t="s">
        <v>47</v>
      </c>
      <c r="I39" s="30">
        <v>10.6</v>
      </c>
      <c r="J39" s="30">
        <v>10.6</v>
      </c>
      <c r="K39" s="30">
        <v>0</v>
      </c>
      <c r="M39" s="27"/>
      <c r="N39" s="28" t="s">
        <v>47</v>
      </c>
      <c r="O39" s="30">
        <v>11.2</v>
      </c>
      <c r="P39" s="30">
        <v>11.2</v>
      </c>
      <c r="Q39" s="30">
        <v>0</v>
      </c>
    </row>
    <row r="40" spans="1:17" s="31" customFormat="1" ht="25.5" customHeight="1">
      <c r="A40" s="27"/>
      <c r="B40" s="32" t="s">
        <v>41</v>
      </c>
      <c r="C40" s="29">
        <v>4.4</v>
      </c>
      <c r="D40" s="30">
        <f t="shared" si="1"/>
        <v>4.4</v>
      </c>
      <c r="E40" s="30">
        <f t="shared" si="2"/>
        <v>0</v>
      </c>
      <c r="G40" s="27"/>
      <c r="H40" s="32" t="s">
        <v>41</v>
      </c>
      <c r="I40" s="30">
        <v>4.7</v>
      </c>
      <c r="J40" s="30">
        <v>4.7</v>
      </c>
      <c r="K40" s="30">
        <v>0</v>
      </c>
      <c r="M40" s="27"/>
      <c r="N40" s="32" t="s">
        <v>41</v>
      </c>
      <c r="O40" s="30">
        <v>5</v>
      </c>
      <c r="P40" s="30">
        <v>5</v>
      </c>
      <c r="Q40" s="30">
        <v>0</v>
      </c>
    </row>
    <row r="41" spans="1:17" ht="14.25">
      <c r="A41" s="17"/>
      <c r="B41" s="26" t="s">
        <v>48</v>
      </c>
      <c r="C41" s="18"/>
      <c r="D41" s="15">
        <f t="shared" si="1"/>
        <v>0</v>
      </c>
      <c r="E41" s="15">
        <f t="shared" si="2"/>
        <v>0</v>
      </c>
      <c r="G41" s="17"/>
      <c r="H41" s="26" t="s">
        <v>48</v>
      </c>
      <c r="I41" s="15">
        <v>0</v>
      </c>
      <c r="J41" s="15">
        <v>0</v>
      </c>
      <c r="K41" s="15">
        <v>0</v>
      </c>
      <c r="M41" s="17"/>
      <c r="N41" s="26" t="s">
        <v>48</v>
      </c>
      <c r="O41" s="15">
        <v>0</v>
      </c>
      <c r="P41" s="15">
        <v>0</v>
      </c>
      <c r="Q41" s="15">
        <v>0</v>
      </c>
    </row>
    <row r="42" spans="1:17" ht="14.25">
      <c r="A42" s="17"/>
      <c r="B42" s="26" t="s">
        <v>49</v>
      </c>
      <c r="C42" s="18">
        <v>5.3</v>
      </c>
      <c r="D42" s="15">
        <f t="shared" si="1"/>
        <v>5.3</v>
      </c>
      <c r="E42" s="15">
        <f t="shared" si="2"/>
        <v>0</v>
      </c>
      <c r="G42" s="17"/>
      <c r="H42" s="26" t="s">
        <v>49</v>
      </c>
      <c r="I42" s="15">
        <v>5.6</v>
      </c>
      <c r="J42" s="15">
        <v>5.6</v>
      </c>
      <c r="K42" s="15">
        <v>0</v>
      </c>
      <c r="M42" s="17"/>
      <c r="N42" s="26" t="s">
        <v>49</v>
      </c>
      <c r="O42" s="15">
        <v>5.9</v>
      </c>
      <c r="P42" s="15">
        <v>5.9</v>
      </c>
      <c r="Q42" s="15">
        <v>0</v>
      </c>
    </row>
    <row r="43" spans="1:17" ht="14.25">
      <c r="A43" s="17"/>
      <c r="B43" s="26" t="s">
        <v>50</v>
      </c>
      <c r="C43" s="18">
        <v>53.5</v>
      </c>
      <c r="D43" s="15">
        <f t="shared" si="1"/>
        <v>53.5</v>
      </c>
      <c r="E43" s="15">
        <f t="shared" si="2"/>
        <v>0</v>
      </c>
      <c r="G43" s="17"/>
      <c r="H43" s="26" t="s">
        <v>50</v>
      </c>
      <c r="I43" s="15">
        <v>56.6</v>
      </c>
      <c r="J43" s="15">
        <v>56.6</v>
      </c>
      <c r="K43" s="15">
        <v>0</v>
      </c>
      <c r="M43" s="17"/>
      <c r="N43" s="26" t="s">
        <v>50</v>
      </c>
      <c r="O43" s="15">
        <v>59.7</v>
      </c>
      <c r="P43" s="15">
        <v>59.7</v>
      </c>
      <c r="Q43" s="15">
        <v>0</v>
      </c>
    </row>
    <row r="44" spans="1:17" ht="14.25">
      <c r="A44" s="17"/>
      <c r="B44" s="26" t="s">
        <v>51</v>
      </c>
      <c r="C44" s="18">
        <v>10</v>
      </c>
      <c r="D44" s="15">
        <f t="shared" si="1"/>
        <v>10</v>
      </c>
      <c r="E44" s="15">
        <f t="shared" si="2"/>
        <v>0</v>
      </c>
      <c r="G44" s="17"/>
      <c r="H44" s="26" t="s">
        <v>51</v>
      </c>
      <c r="I44" s="15">
        <v>10.6</v>
      </c>
      <c r="J44" s="15">
        <v>10.6</v>
      </c>
      <c r="K44" s="15">
        <v>0</v>
      </c>
      <c r="M44" s="17"/>
      <c r="N44" s="26" t="s">
        <v>51</v>
      </c>
      <c r="O44" s="15">
        <v>11.2</v>
      </c>
      <c r="P44" s="15">
        <v>11.2</v>
      </c>
      <c r="Q44" s="15">
        <v>0</v>
      </c>
    </row>
    <row r="45" spans="1:17" ht="38.25">
      <c r="A45" s="17"/>
      <c r="B45" s="24" t="s">
        <v>52</v>
      </c>
      <c r="C45" s="18">
        <v>27.5</v>
      </c>
      <c r="D45" s="15">
        <f t="shared" si="1"/>
        <v>27.5</v>
      </c>
      <c r="E45" s="15">
        <f t="shared" si="2"/>
        <v>0</v>
      </c>
      <c r="G45" s="17"/>
      <c r="H45" s="24" t="s">
        <v>52</v>
      </c>
      <c r="I45" s="15">
        <v>29.1</v>
      </c>
      <c r="J45" s="15">
        <v>29.1</v>
      </c>
      <c r="K45" s="15">
        <v>0</v>
      </c>
      <c r="M45" s="17"/>
      <c r="N45" s="24" t="s">
        <v>52</v>
      </c>
      <c r="O45" s="15">
        <v>30.7</v>
      </c>
      <c r="P45" s="15">
        <v>30.7</v>
      </c>
      <c r="Q45" s="15">
        <v>0</v>
      </c>
    </row>
    <row r="46" spans="1:17" ht="14.25">
      <c r="A46" s="17"/>
      <c r="B46" s="26" t="s">
        <v>53</v>
      </c>
      <c r="C46" s="18">
        <v>18.7</v>
      </c>
      <c r="D46" s="15">
        <f t="shared" si="1"/>
        <v>18.7</v>
      </c>
      <c r="E46" s="15">
        <f t="shared" si="2"/>
        <v>0</v>
      </c>
      <c r="G46" s="17"/>
      <c r="H46" s="26" t="s">
        <v>53</v>
      </c>
      <c r="I46" s="15">
        <v>19.8</v>
      </c>
      <c r="J46" s="15">
        <v>19.8</v>
      </c>
      <c r="K46" s="15">
        <v>0</v>
      </c>
      <c r="M46" s="17"/>
      <c r="N46" s="26" t="s">
        <v>53</v>
      </c>
      <c r="O46" s="15">
        <v>20.9</v>
      </c>
      <c r="P46" s="15">
        <v>20.9</v>
      </c>
      <c r="Q46" s="15">
        <v>0</v>
      </c>
    </row>
    <row r="47" spans="1:17" ht="14.25">
      <c r="A47" s="17"/>
      <c r="B47" s="26" t="s">
        <v>54</v>
      </c>
      <c r="C47" s="18">
        <v>95</v>
      </c>
      <c r="D47" s="15"/>
      <c r="E47" s="15">
        <f t="shared" si="2"/>
        <v>95</v>
      </c>
      <c r="G47" s="17"/>
      <c r="H47" s="26" t="s">
        <v>54</v>
      </c>
      <c r="I47" s="15">
        <v>100.5</v>
      </c>
      <c r="J47" s="15">
        <v>100.5</v>
      </c>
      <c r="K47" s="15">
        <v>0</v>
      </c>
      <c r="M47" s="17"/>
      <c r="N47" s="26" t="s">
        <v>54</v>
      </c>
      <c r="O47" s="15">
        <v>106</v>
      </c>
      <c r="P47" s="15">
        <v>106</v>
      </c>
      <c r="Q47" s="15">
        <v>0</v>
      </c>
    </row>
    <row r="48" spans="1:17" ht="14.25">
      <c r="A48" s="17"/>
      <c r="B48" s="26" t="s">
        <v>55</v>
      </c>
      <c r="C48" s="18">
        <v>100</v>
      </c>
      <c r="D48" s="15">
        <v>50</v>
      </c>
      <c r="E48" s="15">
        <f t="shared" si="2"/>
        <v>50</v>
      </c>
      <c r="G48" s="17"/>
      <c r="H48" s="26" t="s">
        <v>55</v>
      </c>
      <c r="I48" s="15">
        <v>105.8</v>
      </c>
      <c r="J48" s="15">
        <v>105.8</v>
      </c>
      <c r="K48" s="15">
        <v>0</v>
      </c>
      <c r="M48" s="17"/>
      <c r="N48" s="26" t="s">
        <v>55</v>
      </c>
      <c r="O48" s="15">
        <v>111.6</v>
      </c>
      <c r="P48" s="15">
        <v>111.6</v>
      </c>
      <c r="Q48" s="15">
        <v>0</v>
      </c>
    </row>
    <row r="49" spans="1:17" ht="14.25">
      <c r="A49" s="17"/>
      <c r="B49" s="26" t="s">
        <v>56</v>
      </c>
      <c r="C49" s="18"/>
      <c r="D49" s="15">
        <f>C49</f>
        <v>0</v>
      </c>
      <c r="E49" s="15">
        <f t="shared" si="2"/>
        <v>0</v>
      </c>
      <c r="G49" s="17"/>
      <c r="H49" s="26" t="s">
        <v>56</v>
      </c>
      <c r="I49" s="15">
        <v>0</v>
      </c>
      <c r="J49" s="15">
        <v>0</v>
      </c>
      <c r="K49" s="15">
        <v>0</v>
      </c>
      <c r="M49" s="17"/>
      <c r="N49" s="26" t="s">
        <v>56</v>
      </c>
      <c r="O49" s="15">
        <v>0</v>
      </c>
      <c r="P49" s="15">
        <v>0</v>
      </c>
      <c r="Q49" s="15">
        <v>0</v>
      </c>
    </row>
    <row r="50" spans="1:17" ht="14.25">
      <c r="A50" s="17"/>
      <c r="B50" s="26" t="s">
        <v>57</v>
      </c>
      <c r="C50" s="18"/>
      <c r="D50" s="15">
        <f>C50</f>
        <v>0</v>
      </c>
      <c r="E50" s="15">
        <f t="shared" si="2"/>
        <v>0</v>
      </c>
      <c r="G50" s="17"/>
      <c r="H50" s="26" t="s">
        <v>57</v>
      </c>
      <c r="I50" s="15">
        <v>0</v>
      </c>
      <c r="J50" s="15">
        <v>0</v>
      </c>
      <c r="K50" s="15">
        <v>0</v>
      </c>
      <c r="M50" s="17"/>
      <c r="N50" s="26" t="s">
        <v>57</v>
      </c>
      <c r="O50" s="15">
        <v>0</v>
      </c>
      <c r="P50" s="15">
        <v>0</v>
      </c>
      <c r="Q50" s="15">
        <v>0</v>
      </c>
    </row>
    <row r="51" spans="1:17" ht="14.25">
      <c r="A51" s="17"/>
      <c r="B51" s="26" t="s">
        <v>58</v>
      </c>
      <c r="C51" s="18">
        <v>258</v>
      </c>
      <c r="D51" s="15">
        <f>C51</f>
        <v>258</v>
      </c>
      <c r="E51" s="15">
        <f t="shared" si="2"/>
        <v>0</v>
      </c>
      <c r="G51" s="17"/>
      <c r="H51" s="26" t="s">
        <v>58</v>
      </c>
      <c r="I51" s="15">
        <v>273</v>
      </c>
      <c r="J51" s="15">
        <v>273</v>
      </c>
      <c r="K51" s="15">
        <v>0</v>
      </c>
      <c r="M51" s="17"/>
      <c r="N51" s="26" t="s">
        <v>58</v>
      </c>
      <c r="O51" s="15">
        <v>288</v>
      </c>
      <c r="P51" s="15">
        <v>288</v>
      </c>
      <c r="Q51" s="15">
        <v>0</v>
      </c>
    </row>
    <row r="52" spans="1:17" ht="14.25">
      <c r="A52" s="17"/>
      <c r="B52" s="26" t="s">
        <v>59</v>
      </c>
      <c r="C52" s="18">
        <f>500+1510</f>
        <v>2010</v>
      </c>
      <c r="D52" s="15"/>
      <c r="E52" s="15">
        <f t="shared" si="2"/>
        <v>2010</v>
      </c>
      <c r="G52" s="17"/>
      <c r="H52" s="26" t="s">
        <v>59</v>
      </c>
      <c r="I52" s="15">
        <v>2126.6</v>
      </c>
      <c r="J52" s="15">
        <v>2126.6</v>
      </c>
      <c r="K52" s="15">
        <v>0</v>
      </c>
      <c r="M52" s="17"/>
      <c r="N52" s="26" t="s">
        <v>59</v>
      </c>
      <c r="O52" s="15">
        <v>2243.6</v>
      </c>
      <c r="P52" s="15">
        <v>2243.6</v>
      </c>
      <c r="Q52" s="15">
        <v>0</v>
      </c>
    </row>
    <row r="53" spans="1:17" ht="14.25">
      <c r="A53" s="17"/>
      <c r="B53" s="26" t="s">
        <v>60</v>
      </c>
      <c r="C53" s="18">
        <v>100</v>
      </c>
      <c r="D53" s="15">
        <v>50</v>
      </c>
      <c r="E53" s="15">
        <f t="shared" si="2"/>
        <v>50</v>
      </c>
      <c r="G53" s="17"/>
      <c r="H53" s="26" t="s">
        <v>60</v>
      </c>
      <c r="I53" s="15">
        <v>105.8</v>
      </c>
      <c r="J53" s="15">
        <v>105.8</v>
      </c>
      <c r="K53" s="15">
        <v>0</v>
      </c>
      <c r="M53" s="17"/>
      <c r="N53" s="26" t="s">
        <v>60</v>
      </c>
      <c r="O53" s="15">
        <v>111.6</v>
      </c>
      <c r="P53" s="15">
        <v>111.6</v>
      </c>
      <c r="Q53" s="15">
        <v>0</v>
      </c>
    </row>
    <row r="54" spans="1:17" ht="14.25">
      <c r="A54" s="17"/>
      <c r="B54" s="26" t="s">
        <v>61</v>
      </c>
      <c r="C54" s="18"/>
      <c r="D54" s="15">
        <f>C54</f>
        <v>0</v>
      </c>
      <c r="E54" s="15">
        <f t="shared" si="2"/>
        <v>0</v>
      </c>
      <c r="G54" s="17"/>
      <c r="H54" s="26" t="s">
        <v>61</v>
      </c>
      <c r="I54" s="15">
        <v>0</v>
      </c>
      <c r="J54" s="15">
        <v>0</v>
      </c>
      <c r="K54" s="15">
        <v>0</v>
      </c>
      <c r="M54" s="17"/>
      <c r="N54" s="26" t="s">
        <v>61</v>
      </c>
      <c r="O54" s="15">
        <v>0</v>
      </c>
      <c r="P54" s="15">
        <v>0</v>
      </c>
      <c r="Q54" s="15">
        <v>0</v>
      </c>
    </row>
    <row r="55" spans="1:17" ht="14.25">
      <c r="A55" s="17"/>
      <c r="B55" s="26" t="s">
        <v>62</v>
      </c>
      <c r="C55" s="18">
        <v>20</v>
      </c>
      <c r="D55" s="15">
        <f>C55</f>
        <v>20</v>
      </c>
      <c r="E55" s="15">
        <f t="shared" si="2"/>
        <v>0</v>
      </c>
      <c r="G55" s="17"/>
      <c r="H55" s="26" t="s">
        <v>62</v>
      </c>
      <c r="I55" s="15">
        <v>21.2</v>
      </c>
      <c r="J55" s="15">
        <v>21.2</v>
      </c>
      <c r="K55" s="15">
        <v>0</v>
      </c>
      <c r="M55" s="17"/>
      <c r="N55" s="26" t="s">
        <v>62</v>
      </c>
      <c r="O55" s="15">
        <v>22.4</v>
      </c>
      <c r="P55" s="15">
        <v>22.4</v>
      </c>
      <c r="Q55" s="15">
        <v>0</v>
      </c>
    </row>
    <row r="56" spans="1:17" ht="14.25">
      <c r="A56" s="17"/>
      <c r="B56" s="26" t="s">
        <v>63</v>
      </c>
      <c r="C56" s="18">
        <v>100</v>
      </c>
      <c r="D56" s="15">
        <v>50</v>
      </c>
      <c r="E56" s="15">
        <f t="shared" si="2"/>
        <v>50</v>
      </c>
      <c r="G56" s="17"/>
      <c r="H56" s="26" t="s">
        <v>63</v>
      </c>
      <c r="I56" s="15">
        <v>105.8</v>
      </c>
      <c r="J56" s="15">
        <v>105.8</v>
      </c>
      <c r="K56" s="15">
        <v>0</v>
      </c>
      <c r="M56" s="17"/>
      <c r="N56" s="26" t="s">
        <v>63</v>
      </c>
      <c r="O56" s="15">
        <v>111.6</v>
      </c>
      <c r="P56" s="15">
        <v>111.6</v>
      </c>
      <c r="Q56" s="15">
        <v>0</v>
      </c>
    </row>
    <row r="57" spans="1:17" ht="14.25">
      <c r="A57" s="17"/>
      <c r="B57" s="26" t="s">
        <v>64</v>
      </c>
      <c r="C57" s="18">
        <v>20</v>
      </c>
      <c r="D57" s="15">
        <f>C57</f>
        <v>20</v>
      </c>
      <c r="E57" s="15">
        <f t="shared" si="2"/>
        <v>0</v>
      </c>
      <c r="G57" s="17"/>
      <c r="H57" s="26" t="s">
        <v>64</v>
      </c>
      <c r="I57" s="15">
        <v>21.2</v>
      </c>
      <c r="J57" s="15">
        <v>21.2</v>
      </c>
      <c r="K57" s="15">
        <v>0</v>
      </c>
      <c r="M57" s="17"/>
      <c r="N57" s="26" t="s">
        <v>64</v>
      </c>
      <c r="O57" s="15"/>
      <c r="P57" s="15"/>
      <c r="Q57" s="15">
        <v>0</v>
      </c>
    </row>
    <row r="58" spans="1:17" ht="14.25">
      <c r="A58" s="17"/>
      <c r="B58" s="26" t="s">
        <v>65</v>
      </c>
      <c r="C58" s="18"/>
      <c r="D58" s="15">
        <f>C58</f>
        <v>0</v>
      </c>
      <c r="E58" s="15">
        <f t="shared" si="2"/>
        <v>0</v>
      </c>
      <c r="G58" s="17"/>
      <c r="H58" s="26" t="s">
        <v>65</v>
      </c>
      <c r="I58" s="15">
        <v>0</v>
      </c>
      <c r="J58" s="15">
        <v>0</v>
      </c>
      <c r="K58" s="15">
        <v>0</v>
      </c>
      <c r="M58" s="17"/>
      <c r="N58" s="26" t="s">
        <v>65</v>
      </c>
      <c r="O58" s="15">
        <v>0</v>
      </c>
      <c r="P58" s="15">
        <v>0</v>
      </c>
      <c r="Q58" s="15">
        <v>0</v>
      </c>
    </row>
    <row r="59" spans="1:17" ht="38.25">
      <c r="A59" s="17"/>
      <c r="B59" s="24" t="s">
        <v>66</v>
      </c>
      <c r="C59" s="18"/>
      <c r="D59" s="15">
        <f>C59</f>
        <v>0</v>
      </c>
      <c r="E59" s="15">
        <f t="shared" si="2"/>
        <v>0</v>
      </c>
      <c r="G59" s="17"/>
      <c r="H59" s="24" t="s">
        <v>66</v>
      </c>
      <c r="I59" s="15"/>
      <c r="J59" s="15"/>
      <c r="K59" s="15">
        <v>0</v>
      </c>
      <c r="M59" s="17"/>
      <c r="N59" s="24" t="s">
        <v>66</v>
      </c>
      <c r="O59" s="15">
        <v>0</v>
      </c>
      <c r="P59" s="15">
        <v>0</v>
      </c>
      <c r="Q59" s="15">
        <v>0</v>
      </c>
    </row>
    <row r="60" spans="1:17" ht="14.25">
      <c r="A60" s="17"/>
      <c r="B60" s="24" t="s">
        <v>67</v>
      </c>
      <c r="C60" s="18">
        <v>50</v>
      </c>
      <c r="D60" s="15"/>
      <c r="E60" s="15">
        <f t="shared" si="2"/>
        <v>50</v>
      </c>
      <c r="G60" s="17"/>
      <c r="H60" s="24" t="s">
        <v>67</v>
      </c>
      <c r="I60" s="15"/>
      <c r="J60" s="15"/>
      <c r="K60" s="15">
        <v>0</v>
      </c>
      <c r="M60" s="17"/>
      <c r="N60" s="24" t="s">
        <v>67</v>
      </c>
      <c r="O60" s="15">
        <v>55.8</v>
      </c>
      <c r="P60" s="15">
        <v>55.8</v>
      </c>
      <c r="Q60" s="15">
        <v>0</v>
      </c>
    </row>
    <row r="61" spans="1:17" ht="14.25">
      <c r="A61" s="17"/>
      <c r="B61" s="24" t="s">
        <v>68</v>
      </c>
      <c r="C61" s="18">
        <v>150</v>
      </c>
      <c r="D61" s="15"/>
      <c r="E61" s="15">
        <f t="shared" si="2"/>
        <v>150</v>
      </c>
      <c r="G61" s="17"/>
      <c r="H61" s="24" t="s">
        <v>68</v>
      </c>
      <c r="I61" s="15"/>
      <c r="J61" s="15"/>
      <c r="K61" s="15">
        <v>0</v>
      </c>
      <c r="M61" s="17"/>
      <c r="N61" s="24" t="s">
        <v>68</v>
      </c>
      <c r="O61" s="15">
        <v>167.4</v>
      </c>
      <c r="P61" s="15">
        <v>167.4</v>
      </c>
      <c r="Q61" s="15">
        <v>0</v>
      </c>
    </row>
    <row r="62" spans="1:17" ht="14.25">
      <c r="A62" s="17"/>
      <c r="B62" s="24" t="s">
        <v>69</v>
      </c>
      <c r="C62" s="18">
        <v>50</v>
      </c>
      <c r="D62" s="15">
        <f aca="true" t="shared" si="3" ref="D62:D67">C62</f>
        <v>50</v>
      </c>
      <c r="E62" s="15">
        <f t="shared" si="2"/>
        <v>0</v>
      </c>
      <c r="G62" s="17"/>
      <c r="H62" s="24" t="s">
        <v>69</v>
      </c>
      <c r="I62" s="15"/>
      <c r="J62" s="15"/>
      <c r="K62" s="15">
        <v>0</v>
      </c>
      <c r="M62" s="17"/>
      <c r="N62" s="24" t="s">
        <v>69</v>
      </c>
      <c r="O62" s="15">
        <v>55.8</v>
      </c>
      <c r="P62" s="15">
        <v>55.8</v>
      </c>
      <c r="Q62" s="15">
        <v>0</v>
      </c>
    </row>
    <row r="63" spans="1:17" ht="25.5">
      <c r="A63" s="17"/>
      <c r="B63" s="24" t="s">
        <v>70</v>
      </c>
      <c r="C63" s="18"/>
      <c r="D63" s="15">
        <f t="shared" si="3"/>
        <v>0</v>
      </c>
      <c r="E63" s="15">
        <f t="shared" si="2"/>
        <v>0</v>
      </c>
      <c r="G63" s="17"/>
      <c r="H63" s="24" t="s">
        <v>70</v>
      </c>
      <c r="I63" s="15"/>
      <c r="J63" s="15"/>
      <c r="K63" s="15">
        <v>0</v>
      </c>
      <c r="M63" s="17"/>
      <c r="N63" s="24" t="s">
        <v>70</v>
      </c>
      <c r="O63" s="15">
        <v>0</v>
      </c>
      <c r="P63" s="15">
        <v>0</v>
      </c>
      <c r="Q63" s="15">
        <v>0</v>
      </c>
    </row>
    <row r="64" spans="1:17" ht="14.25">
      <c r="A64" s="17"/>
      <c r="B64" s="26" t="s">
        <v>71</v>
      </c>
      <c r="C64" s="18">
        <v>60</v>
      </c>
      <c r="D64" s="15">
        <f t="shared" si="3"/>
        <v>60</v>
      </c>
      <c r="E64" s="15">
        <f t="shared" si="2"/>
        <v>0</v>
      </c>
      <c r="G64" s="17"/>
      <c r="H64" s="26" t="s">
        <v>71</v>
      </c>
      <c r="I64" s="15"/>
      <c r="J64" s="15"/>
      <c r="K64" s="15">
        <v>0</v>
      </c>
      <c r="M64" s="17"/>
      <c r="N64" s="26" t="s">
        <v>71</v>
      </c>
      <c r="O64" s="15">
        <v>67</v>
      </c>
      <c r="P64" s="15">
        <v>67</v>
      </c>
      <c r="Q64" s="15">
        <v>0</v>
      </c>
    </row>
    <row r="65" spans="1:17" ht="25.5">
      <c r="A65" s="17"/>
      <c r="B65" s="24" t="s">
        <v>72</v>
      </c>
      <c r="C65" s="18"/>
      <c r="D65" s="15">
        <f t="shared" si="3"/>
        <v>0</v>
      </c>
      <c r="E65" s="15">
        <f t="shared" si="2"/>
        <v>0</v>
      </c>
      <c r="G65" s="17"/>
      <c r="H65" s="24" t="s">
        <v>72</v>
      </c>
      <c r="I65" s="15"/>
      <c r="J65" s="15"/>
      <c r="K65" s="15">
        <v>0</v>
      </c>
      <c r="M65" s="17"/>
      <c r="N65" s="24" t="s">
        <v>72</v>
      </c>
      <c r="O65" s="15">
        <v>0</v>
      </c>
      <c r="P65" s="15">
        <v>0</v>
      </c>
      <c r="Q65" s="15">
        <v>0</v>
      </c>
    </row>
    <row r="66" spans="1:17" ht="14.25">
      <c r="A66" s="17"/>
      <c r="B66" s="26" t="s">
        <v>73</v>
      </c>
      <c r="C66" s="18"/>
      <c r="D66" s="15">
        <f t="shared" si="3"/>
        <v>0</v>
      </c>
      <c r="E66" s="15">
        <f t="shared" si="2"/>
        <v>0</v>
      </c>
      <c r="G66" s="17"/>
      <c r="H66" s="26" t="s">
        <v>73</v>
      </c>
      <c r="I66" s="15"/>
      <c r="J66" s="15"/>
      <c r="K66" s="15">
        <v>0</v>
      </c>
      <c r="M66" s="17"/>
      <c r="N66" s="26" t="s">
        <v>73</v>
      </c>
      <c r="O66" s="15">
        <v>50</v>
      </c>
      <c r="P66" s="15"/>
      <c r="Q66" s="15">
        <v>0</v>
      </c>
    </row>
    <row r="67" spans="1:17" ht="14.25">
      <c r="A67" s="17"/>
      <c r="B67" s="26" t="s">
        <v>74</v>
      </c>
      <c r="C67" s="18"/>
      <c r="D67" s="15">
        <f t="shared" si="3"/>
        <v>0</v>
      </c>
      <c r="E67" s="15">
        <f t="shared" si="2"/>
        <v>0</v>
      </c>
      <c r="G67" s="17"/>
      <c r="H67" s="26" t="s">
        <v>74</v>
      </c>
      <c r="I67" s="15"/>
      <c r="J67" s="15"/>
      <c r="K67" s="15">
        <v>0</v>
      </c>
      <c r="M67" s="17"/>
      <c r="N67" s="26" t="s">
        <v>74</v>
      </c>
      <c r="O67" s="15">
        <v>0</v>
      </c>
      <c r="P67" s="15">
        <v>0</v>
      </c>
      <c r="Q67" s="15">
        <v>0</v>
      </c>
    </row>
    <row r="68" spans="1:17" ht="14.25">
      <c r="A68" s="17"/>
      <c r="B68" s="26" t="s">
        <v>75</v>
      </c>
      <c r="C68" s="18">
        <f>3113.3+13850.9</f>
        <v>16964.2</v>
      </c>
      <c r="D68" s="15"/>
      <c r="E68" s="15">
        <f t="shared" si="2"/>
        <v>16964.2</v>
      </c>
      <c r="G68" s="17"/>
      <c r="H68" s="26" t="s">
        <v>76</v>
      </c>
      <c r="I68" s="15"/>
      <c r="J68" s="15"/>
      <c r="K68" s="15">
        <v>17948.1</v>
      </c>
      <c r="M68" s="17"/>
      <c r="N68" s="26" t="s">
        <v>76</v>
      </c>
      <c r="O68" s="15"/>
      <c r="P68" s="15"/>
      <c r="Q68" s="15">
        <v>18935.2</v>
      </c>
    </row>
    <row r="69" spans="1:17" ht="14.25">
      <c r="A69" s="17"/>
      <c r="B69" s="26" t="s">
        <v>77</v>
      </c>
      <c r="C69" s="18"/>
      <c r="D69" s="15">
        <v>2000</v>
      </c>
      <c r="E69" s="15">
        <f aca="true" t="shared" si="4" ref="E69:E100">C69-D69</f>
        <v>-2000</v>
      </c>
      <c r="G69" s="17"/>
      <c r="H69" s="26" t="s">
        <v>78</v>
      </c>
      <c r="I69" s="15"/>
      <c r="J69" s="15"/>
      <c r="K69" s="15">
        <v>0</v>
      </c>
      <c r="M69" s="17"/>
      <c r="N69" s="26" t="s">
        <v>78</v>
      </c>
      <c r="O69" s="15"/>
      <c r="P69" s="15"/>
      <c r="Q69" s="15">
        <v>0</v>
      </c>
    </row>
    <row r="70" spans="1:17" s="12" customFormat="1" ht="15">
      <c r="A70" s="9">
        <v>226</v>
      </c>
      <c r="B70" s="9" t="s">
        <v>79</v>
      </c>
      <c r="C70" s="10">
        <f>SUM(C71:C95)</f>
        <v>1661.6</v>
      </c>
      <c r="D70" s="22">
        <f>SUM(D71:D95)</f>
        <v>661.6</v>
      </c>
      <c r="E70" s="10">
        <f t="shared" si="4"/>
        <v>999.9999999999999</v>
      </c>
      <c r="G70" s="9">
        <v>226</v>
      </c>
      <c r="H70" s="9" t="s">
        <v>79</v>
      </c>
      <c r="I70" s="23">
        <f>SUM(I71:I95)</f>
        <v>496.90000000000003</v>
      </c>
      <c r="J70" s="23">
        <f>SUM(J71:J95)</f>
        <v>496.90000000000003</v>
      </c>
      <c r="K70" s="23">
        <f>SUM(K71:K95)</f>
        <v>529</v>
      </c>
      <c r="M70" s="9">
        <v>226</v>
      </c>
      <c r="N70" s="9" t="s">
        <v>79</v>
      </c>
      <c r="O70" s="23">
        <f>SUM(O71:O95)</f>
        <v>1159.5</v>
      </c>
      <c r="P70" s="23">
        <f>SUM(P71:P95)</f>
        <v>1159.5</v>
      </c>
      <c r="Q70" s="10">
        <v>-366.8</v>
      </c>
    </row>
    <row r="71" spans="1:17" ht="14.25">
      <c r="A71" s="17"/>
      <c r="B71" s="17" t="s">
        <v>80</v>
      </c>
      <c r="C71" s="18">
        <v>20</v>
      </c>
      <c r="D71" s="15">
        <f aca="true" t="shared" si="5" ref="D71:D83">C71</f>
        <v>20</v>
      </c>
      <c r="E71" s="15">
        <f t="shared" si="4"/>
        <v>0</v>
      </c>
      <c r="G71" s="17"/>
      <c r="H71" s="17" t="s">
        <v>80</v>
      </c>
      <c r="I71" s="15">
        <v>21.2</v>
      </c>
      <c r="J71" s="15">
        <v>21.2</v>
      </c>
      <c r="K71" s="15">
        <v>0</v>
      </c>
      <c r="M71" s="17"/>
      <c r="N71" s="17" t="s">
        <v>80</v>
      </c>
      <c r="O71" s="15">
        <v>22.4</v>
      </c>
      <c r="P71" s="15">
        <v>22.4</v>
      </c>
      <c r="Q71" s="15">
        <v>0</v>
      </c>
    </row>
    <row r="72" spans="1:17" ht="14.25">
      <c r="A72" s="17"/>
      <c r="B72" s="17" t="s">
        <v>81</v>
      </c>
      <c r="C72" s="18">
        <v>92</v>
      </c>
      <c r="D72" s="15">
        <f t="shared" si="5"/>
        <v>92</v>
      </c>
      <c r="E72" s="15">
        <f t="shared" si="4"/>
        <v>0</v>
      </c>
      <c r="G72" s="17"/>
      <c r="H72" s="17" t="s">
        <v>81</v>
      </c>
      <c r="I72" s="15">
        <v>97.3</v>
      </c>
      <c r="J72" s="15">
        <v>97.3</v>
      </c>
      <c r="K72" s="15">
        <v>0</v>
      </c>
      <c r="M72" s="17"/>
      <c r="N72" s="17" t="s">
        <v>81</v>
      </c>
      <c r="O72" s="15">
        <v>102.7</v>
      </c>
      <c r="P72" s="15">
        <v>102.7</v>
      </c>
      <c r="Q72" s="15">
        <v>0</v>
      </c>
    </row>
    <row r="73" spans="1:17" ht="14.25">
      <c r="A73" s="17"/>
      <c r="B73" s="17" t="s">
        <v>82</v>
      </c>
      <c r="C73" s="18">
        <v>82.5</v>
      </c>
      <c r="D73" s="15">
        <f t="shared" si="5"/>
        <v>82.5</v>
      </c>
      <c r="E73" s="15">
        <f t="shared" si="4"/>
        <v>0</v>
      </c>
      <c r="G73" s="17"/>
      <c r="H73" s="17" t="s">
        <v>82</v>
      </c>
      <c r="I73" s="15">
        <v>87.3</v>
      </c>
      <c r="J73" s="15">
        <v>87.3</v>
      </c>
      <c r="K73" s="15">
        <v>0</v>
      </c>
      <c r="M73" s="17"/>
      <c r="N73" s="17" t="s">
        <v>82</v>
      </c>
      <c r="O73" s="15"/>
      <c r="P73" s="15"/>
      <c r="Q73" s="15">
        <v>0</v>
      </c>
    </row>
    <row r="74" spans="1:17" ht="14.25">
      <c r="A74" s="17"/>
      <c r="B74" s="17" t="s">
        <v>83</v>
      </c>
      <c r="C74" s="18">
        <v>7.8</v>
      </c>
      <c r="D74" s="15">
        <f t="shared" si="5"/>
        <v>7.8</v>
      </c>
      <c r="E74" s="15">
        <f t="shared" si="4"/>
        <v>0</v>
      </c>
      <c r="G74" s="17"/>
      <c r="H74" s="17" t="s">
        <v>83</v>
      </c>
      <c r="I74" s="15">
        <v>8.3</v>
      </c>
      <c r="J74" s="15">
        <v>8.3</v>
      </c>
      <c r="K74" s="15">
        <v>0</v>
      </c>
      <c r="M74" s="17"/>
      <c r="N74" s="17" t="s">
        <v>83</v>
      </c>
      <c r="O74" s="15">
        <v>8.8</v>
      </c>
      <c r="P74" s="15">
        <v>8.8</v>
      </c>
      <c r="Q74" s="15">
        <v>0</v>
      </c>
    </row>
    <row r="75" spans="1:17" ht="25.5">
      <c r="A75" s="17"/>
      <c r="B75" s="33" t="s">
        <v>84</v>
      </c>
      <c r="C75" s="18">
        <v>10</v>
      </c>
      <c r="D75" s="15">
        <f t="shared" si="5"/>
        <v>10</v>
      </c>
      <c r="E75" s="15">
        <f t="shared" si="4"/>
        <v>0</v>
      </c>
      <c r="G75" s="17"/>
      <c r="H75" s="33" t="s">
        <v>84</v>
      </c>
      <c r="I75" s="15">
        <v>10.6</v>
      </c>
      <c r="J75" s="15">
        <v>10.6</v>
      </c>
      <c r="K75" s="15">
        <v>0</v>
      </c>
      <c r="M75" s="17"/>
      <c r="N75" s="33" t="s">
        <v>84</v>
      </c>
      <c r="O75" s="15">
        <v>11.2</v>
      </c>
      <c r="P75" s="15">
        <v>11.2</v>
      </c>
      <c r="Q75" s="15">
        <v>0</v>
      </c>
    </row>
    <row r="76" spans="1:17" ht="25.5" customHeight="1">
      <c r="A76" s="17"/>
      <c r="B76" s="33" t="s">
        <v>85</v>
      </c>
      <c r="C76" s="18">
        <v>16.3</v>
      </c>
      <c r="D76" s="15">
        <f t="shared" si="5"/>
        <v>16.3</v>
      </c>
      <c r="E76" s="15">
        <f t="shared" si="4"/>
        <v>0</v>
      </c>
      <c r="G76" s="17"/>
      <c r="H76" s="33" t="s">
        <v>85</v>
      </c>
      <c r="I76" s="15">
        <v>17.2</v>
      </c>
      <c r="J76" s="15">
        <v>17.2</v>
      </c>
      <c r="K76" s="15">
        <v>0</v>
      </c>
      <c r="M76" s="17"/>
      <c r="N76" s="33" t="s">
        <v>85</v>
      </c>
      <c r="O76" s="15">
        <v>18.1</v>
      </c>
      <c r="P76" s="15">
        <v>18.1</v>
      </c>
      <c r="Q76" s="15">
        <v>0</v>
      </c>
    </row>
    <row r="77" spans="1:17" ht="25.5">
      <c r="A77" s="17"/>
      <c r="B77" s="34" t="s">
        <v>86</v>
      </c>
      <c r="C77" s="18">
        <v>57</v>
      </c>
      <c r="D77" s="15">
        <f t="shared" si="5"/>
        <v>57</v>
      </c>
      <c r="E77" s="15">
        <f t="shared" si="4"/>
        <v>0</v>
      </c>
      <c r="G77" s="17"/>
      <c r="H77" s="33" t="s">
        <v>87</v>
      </c>
      <c r="I77" s="15">
        <v>60.3</v>
      </c>
      <c r="J77" s="15">
        <v>60.3</v>
      </c>
      <c r="K77" s="15">
        <v>0</v>
      </c>
      <c r="M77" s="17"/>
      <c r="N77" s="33" t="s">
        <v>87</v>
      </c>
      <c r="O77" s="15">
        <v>63.6</v>
      </c>
      <c r="P77" s="15">
        <v>63.6</v>
      </c>
      <c r="Q77" s="15">
        <v>0</v>
      </c>
    </row>
    <row r="78" spans="1:17" ht="14.25">
      <c r="A78" s="17"/>
      <c r="B78" s="17" t="s">
        <v>88</v>
      </c>
      <c r="C78" s="18">
        <v>5</v>
      </c>
      <c r="D78" s="15">
        <f t="shared" si="5"/>
        <v>5</v>
      </c>
      <c r="E78" s="15">
        <f t="shared" si="4"/>
        <v>0</v>
      </c>
      <c r="G78" s="17"/>
      <c r="H78" s="17" t="s">
        <v>88</v>
      </c>
      <c r="I78" s="15">
        <v>5.3</v>
      </c>
      <c r="J78" s="15">
        <v>5.3</v>
      </c>
      <c r="K78" s="15">
        <v>0</v>
      </c>
      <c r="M78" s="17"/>
      <c r="N78" s="17" t="s">
        <v>88</v>
      </c>
      <c r="O78" s="15">
        <v>5.6</v>
      </c>
      <c r="P78" s="15">
        <v>5.6</v>
      </c>
      <c r="Q78" s="15">
        <v>0</v>
      </c>
    </row>
    <row r="79" spans="1:17" ht="14.25">
      <c r="A79" s="17"/>
      <c r="B79" s="17" t="s">
        <v>89</v>
      </c>
      <c r="C79" s="18"/>
      <c r="D79" s="15">
        <f t="shared" si="5"/>
        <v>0</v>
      </c>
      <c r="E79" s="15">
        <f t="shared" si="4"/>
        <v>0</v>
      </c>
      <c r="G79" s="17"/>
      <c r="H79" s="17" t="s">
        <v>89</v>
      </c>
      <c r="I79" s="15">
        <v>0</v>
      </c>
      <c r="J79" s="15">
        <v>0</v>
      </c>
      <c r="K79" s="15">
        <v>0</v>
      </c>
      <c r="M79" s="17"/>
      <c r="N79" s="17" t="s">
        <v>89</v>
      </c>
      <c r="O79" s="15">
        <v>0</v>
      </c>
      <c r="P79" s="15">
        <v>0</v>
      </c>
      <c r="Q79" s="15">
        <v>0</v>
      </c>
    </row>
    <row r="80" spans="1:17" ht="14.25">
      <c r="A80" s="17"/>
      <c r="B80" s="17" t="s">
        <v>90</v>
      </c>
      <c r="C80" s="18">
        <v>10</v>
      </c>
      <c r="D80" s="15">
        <f t="shared" si="5"/>
        <v>10</v>
      </c>
      <c r="E80" s="15">
        <f t="shared" si="4"/>
        <v>0</v>
      </c>
      <c r="G80" s="17"/>
      <c r="H80" s="17" t="s">
        <v>90</v>
      </c>
      <c r="I80" s="15">
        <v>10.6</v>
      </c>
      <c r="J80" s="15">
        <v>10.6</v>
      </c>
      <c r="K80" s="15">
        <v>0</v>
      </c>
      <c r="M80" s="17"/>
      <c r="N80" s="17" t="s">
        <v>90</v>
      </c>
      <c r="O80" s="15">
        <v>11.2</v>
      </c>
      <c r="P80" s="15">
        <v>11.2</v>
      </c>
      <c r="Q80" s="15">
        <v>0</v>
      </c>
    </row>
    <row r="81" spans="1:17" ht="14.25">
      <c r="A81" s="17"/>
      <c r="B81" s="17" t="s">
        <v>91</v>
      </c>
      <c r="C81" s="18">
        <v>30</v>
      </c>
      <c r="D81" s="15">
        <f t="shared" si="5"/>
        <v>30</v>
      </c>
      <c r="E81" s="15">
        <f t="shared" si="4"/>
        <v>0</v>
      </c>
      <c r="G81" s="17"/>
      <c r="H81" s="17" t="s">
        <v>91</v>
      </c>
      <c r="I81" s="15">
        <v>31.7</v>
      </c>
      <c r="J81" s="15">
        <v>31.7</v>
      </c>
      <c r="K81" s="15">
        <v>0</v>
      </c>
      <c r="M81" s="17"/>
      <c r="N81" s="17" t="s">
        <v>91</v>
      </c>
      <c r="O81" s="15">
        <v>33.4</v>
      </c>
      <c r="P81" s="15">
        <v>33.4</v>
      </c>
      <c r="Q81" s="15">
        <v>0</v>
      </c>
    </row>
    <row r="82" spans="1:17" ht="14.25">
      <c r="A82" s="17"/>
      <c r="B82" s="17" t="s">
        <v>92</v>
      </c>
      <c r="C82" s="18">
        <v>10</v>
      </c>
      <c r="D82" s="15">
        <f t="shared" si="5"/>
        <v>10</v>
      </c>
      <c r="E82" s="15">
        <f t="shared" si="4"/>
        <v>0</v>
      </c>
      <c r="G82" s="17"/>
      <c r="H82" s="17" t="s">
        <v>92</v>
      </c>
      <c r="I82" s="15">
        <v>10.6</v>
      </c>
      <c r="J82" s="15">
        <v>10.6</v>
      </c>
      <c r="K82" s="15">
        <v>0</v>
      </c>
      <c r="M82" s="17"/>
      <c r="N82" s="17" t="s">
        <v>92</v>
      </c>
      <c r="O82" s="15">
        <v>11.2</v>
      </c>
      <c r="P82" s="15">
        <v>11.2</v>
      </c>
      <c r="Q82" s="15">
        <v>0</v>
      </c>
    </row>
    <row r="83" spans="1:17" ht="14.25">
      <c r="A83" s="17"/>
      <c r="B83" s="17" t="s">
        <v>93</v>
      </c>
      <c r="C83" s="18"/>
      <c r="D83" s="15">
        <f t="shared" si="5"/>
        <v>0</v>
      </c>
      <c r="E83" s="15">
        <f t="shared" si="4"/>
        <v>0</v>
      </c>
      <c r="G83" s="17"/>
      <c r="H83" s="17" t="s">
        <v>93</v>
      </c>
      <c r="I83" s="15">
        <v>0</v>
      </c>
      <c r="J83" s="15">
        <v>0</v>
      </c>
      <c r="K83" s="15">
        <v>0</v>
      </c>
      <c r="M83" s="17"/>
      <c r="N83" s="17" t="s">
        <v>93</v>
      </c>
      <c r="O83" s="15">
        <v>0</v>
      </c>
      <c r="P83" s="15">
        <v>0</v>
      </c>
      <c r="Q83" s="15">
        <v>0</v>
      </c>
    </row>
    <row r="84" spans="1:17" ht="14.25">
      <c r="A84" s="17"/>
      <c r="B84" s="17" t="s">
        <v>94</v>
      </c>
      <c r="C84" s="18"/>
      <c r="D84" s="15"/>
      <c r="E84" s="15">
        <f t="shared" si="4"/>
        <v>0</v>
      </c>
      <c r="G84" s="17"/>
      <c r="H84" s="17" t="s">
        <v>94</v>
      </c>
      <c r="I84" s="15">
        <v>0</v>
      </c>
      <c r="J84" s="15">
        <v>0</v>
      </c>
      <c r="K84" s="15">
        <v>0</v>
      </c>
      <c r="M84" s="17"/>
      <c r="N84" s="17" t="s">
        <v>94</v>
      </c>
      <c r="O84" s="15">
        <v>0</v>
      </c>
      <c r="P84" s="15">
        <v>0</v>
      </c>
      <c r="Q84" s="15">
        <v>0</v>
      </c>
    </row>
    <row r="85" spans="1:17" ht="14.25">
      <c r="A85" s="17"/>
      <c r="B85" s="17" t="s">
        <v>95</v>
      </c>
      <c r="C85" s="18">
        <v>99</v>
      </c>
      <c r="D85" s="15">
        <f>C85</f>
        <v>99</v>
      </c>
      <c r="E85" s="15">
        <f t="shared" si="4"/>
        <v>0</v>
      </c>
      <c r="G85" s="17"/>
      <c r="H85" s="17" t="s">
        <v>95</v>
      </c>
      <c r="I85" s="15">
        <v>104.7</v>
      </c>
      <c r="J85" s="15">
        <v>104.7</v>
      </c>
      <c r="K85" s="15">
        <v>0</v>
      </c>
      <c r="M85" s="17"/>
      <c r="N85" s="17" t="s">
        <v>95</v>
      </c>
      <c r="O85" s="15">
        <v>110.5</v>
      </c>
      <c r="P85" s="15">
        <v>110.5</v>
      </c>
      <c r="Q85" s="15">
        <v>0</v>
      </c>
    </row>
    <row r="86" spans="1:17" ht="26.25" customHeight="1">
      <c r="A86" s="17"/>
      <c r="B86" s="33" t="s">
        <v>96</v>
      </c>
      <c r="C86" s="18">
        <v>20</v>
      </c>
      <c r="D86" s="15">
        <f>C86</f>
        <v>20</v>
      </c>
      <c r="E86" s="15">
        <f t="shared" si="4"/>
        <v>0</v>
      </c>
      <c r="G86" s="17"/>
      <c r="H86" s="33" t="s">
        <v>96</v>
      </c>
      <c r="I86" s="15">
        <v>21.2</v>
      </c>
      <c r="J86" s="15">
        <v>21.2</v>
      </c>
      <c r="K86" s="15">
        <v>0</v>
      </c>
      <c r="M86" s="17"/>
      <c r="N86" s="33" t="s">
        <v>96</v>
      </c>
      <c r="O86" s="15">
        <v>22.4</v>
      </c>
      <c r="P86" s="15">
        <v>22.4</v>
      </c>
      <c r="Q86" s="15">
        <v>0</v>
      </c>
    </row>
    <row r="87" spans="1:17" ht="25.5">
      <c r="A87" s="17"/>
      <c r="B87" s="33" t="s">
        <v>97</v>
      </c>
      <c r="C87" s="18">
        <v>10</v>
      </c>
      <c r="D87" s="15">
        <f>C87</f>
        <v>10</v>
      </c>
      <c r="E87" s="15">
        <f t="shared" si="4"/>
        <v>0</v>
      </c>
      <c r="G87" s="17"/>
      <c r="H87" s="33" t="s">
        <v>97</v>
      </c>
      <c r="I87" s="15">
        <v>10.6</v>
      </c>
      <c r="J87" s="15">
        <v>10.6</v>
      </c>
      <c r="K87" s="15">
        <v>0</v>
      </c>
      <c r="M87" s="17"/>
      <c r="N87" s="33" t="s">
        <v>97</v>
      </c>
      <c r="O87" s="15">
        <v>11.2</v>
      </c>
      <c r="P87" s="15">
        <v>11.2</v>
      </c>
      <c r="Q87" s="15">
        <v>0</v>
      </c>
    </row>
    <row r="88" spans="1:17" ht="25.5">
      <c r="A88" s="17"/>
      <c r="B88" s="34" t="s">
        <v>98</v>
      </c>
      <c r="C88" s="18">
        <v>35</v>
      </c>
      <c r="D88" s="15">
        <f>C88</f>
        <v>35</v>
      </c>
      <c r="E88" s="15">
        <f t="shared" si="4"/>
        <v>0</v>
      </c>
      <c r="G88" s="17"/>
      <c r="H88" s="33" t="s">
        <v>99</v>
      </c>
      <c r="I88" s="15"/>
      <c r="J88" s="15"/>
      <c r="K88" s="15">
        <v>0</v>
      </c>
      <c r="M88" s="17"/>
      <c r="N88" s="33" t="s">
        <v>99</v>
      </c>
      <c r="O88" s="15"/>
      <c r="P88" s="15"/>
      <c r="Q88" s="15">
        <v>0</v>
      </c>
    </row>
    <row r="89" spans="1:17" ht="15" customHeight="1">
      <c r="A89" s="17"/>
      <c r="B89" s="34" t="s">
        <v>100</v>
      </c>
      <c r="C89" s="18">
        <v>151.5</v>
      </c>
      <c r="D89" s="15">
        <f>C89</f>
        <v>151.5</v>
      </c>
      <c r="E89" s="15">
        <f t="shared" si="4"/>
        <v>0</v>
      </c>
      <c r="G89" s="17"/>
      <c r="H89" s="34" t="s">
        <v>100</v>
      </c>
      <c r="I89" s="15"/>
      <c r="J89" s="15"/>
      <c r="K89" s="15">
        <v>0</v>
      </c>
      <c r="M89" s="17"/>
      <c r="N89" s="34" t="s">
        <v>100</v>
      </c>
      <c r="O89" s="15">
        <v>169.1</v>
      </c>
      <c r="P89" s="15">
        <v>169.1</v>
      </c>
      <c r="Q89" s="15">
        <v>0</v>
      </c>
    </row>
    <row r="90" spans="1:17" ht="25.5">
      <c r="A90" s="17"/>
      <c r="B90" s="33" t="s">
        <v>101</v>
      </c>
      <c r="C90" s="18">
        <v>500</v>
      </c>
      <c r="D90" s="15"/>
      <c r="E90" s="15">
        <f t="shared" si="4"/>
        <v>500</v>
      </c>
      <c r="G90" s="17"/>
      <c r="H90" s="33" t="s">
        <v>101</v>
      </c>
      <c r="I90" s="15"/>
      <c r="J90" s="15"/>
      <c r="K90" s="15">
        <v>0</v>
      </c>
      <c r="M90" s="17"/>
      <c r="N90" s="33" t="s">
        <v>101</v>
      </c>
      <c r="O90" s="15">
        <v>558.1</v>
      </c>
      <c r="P90" s="15">
        <v>558.1</v>
      </c>
      <c r="Q90" s="15">
        <v>0</v>
      </c>
    </row>
    <row r="91" spans="1:17" ht="14.25">
      <c r="A91" s="17"/>
      <c r="B91" s="33" t="s">
        <v>102</v>
      </c>
      <c r="C91" s="18"/>
      <c r="D91" s="15"/>
      <c r="E91" s="15">
        <f t="shared" si="4"/>
        <v>0</v>
      </c>
      <c r="G91" s="17"/>
      <c r="H91" s="33" t="s">
        <v>102</v>
      </c>
      <c r="I91" s="15"/>
      <c r="J91" s="15"/>
      <c r="K91" s="15">
        <v>0</v>
      </c>
      <c r="M91" s="17"/>
      <c r="N91" s="33" t="s">
        <v>102</v>
      </c>
      <c r="O91" s="15"/>
      <c r="P91" s="15"/>
      <c r="Q91" s="15">
        <v>0</v>
      </c>
    </row>
    <row r="92" spans="1:17" ht="25.5">
      <c r="A92" s="17"/>
      <c r="B92" s="33" t="s">
        <v>103</v>
      </c>
      <c r="C92" s="18"/>
      <c r="D92" s="15">
        <f>C92</f>
        <v>0</v>
      </c>
      <c r="E92" s="15">
        <f t="shared" si="4"/>
        <v>0</v>
      </c>
      <c r="G92" s="17"/>
      <c r="H92" s="33" t="s">
        <v>103</v>
      </c>
      <c r="I92" s="15"/>
      <c r="J92" s="15"/>
      <c r="K92" s="15">
        <v>0</v>
      </c>
      <c r="M92" s="17"/>
      <c r="N92" s="33" t="s">
        <v>103</v>
      </c>
      <c r="O92" s="15"/>
      <c r="P92" s="15"/>
      <c r="Q92" s="15">
        <v>0</v>
      </c>
    </row>
    <row r="93" spans="1:17" ht="25.5">
      <c r="A93" s="17"/>
      <c r="B93" s="33" t="s">
        <v>104</v>
      </c>
      <c r="C93" s="18">
        <v>5.5</v>
      </c>
      <c r="D93" s="15">
        <f>C93</f>
        <v>5.5</v>
      </c>
      <c r="E93" s="15">
        <f t="shared" si="4"/>
        <v>0</v>
      </c>
      <c r="G93" s="17"/>
      <c r="H93" s="33" t="s">
        <v>104</v>
      </c>
      <c r="I93" s="15"/>
      <c r="J93" s="15"/>
      <c r="K93" s="15">
        <v>0</v>
      </c>
      <c r="M93" s="17"/>
      <c r="N93" s="33" t="s">
        <v>104</v>
      </c>
      <c r="O93" s="15"/>
      <c r="P93" s="15"/>
      <c r="Q93" s="15">
        <v>0</v>
      </c>
    </row>
    <row r="94" spans="1:17" ht="14.25">
      <c r="A94" s="17"/>
      <c r="B94" s="34" t="s">
        <v>105</v>
      </c>
      <c r="C94" s="18"/>
      <c r="D94" s="15">
        <f>C94</f>
        <v>0</v>
      </c>
      <c r="E94" s="15">
        <f t="shared" si="4"/>
        <v>0</v>
      </c>
      <c r="G94" s="17"/>
      <c r="H94" s="34" t="s">
        <v>105</v>
      </c>
      <c r="I94" s="15"/>
      <c r="J94" s="15"/>
      <c r="K94" s="15">
        <v>0</v>
      </c>
      <c r="M94" s="17"/>
      <c r="N94" s="34" t="s">
        <v>105</v>
      </c>
      <c r="O94" s="15"/>
      <c r="P94" s="15"/>
      <c r="Q94" s="15">
        <v>-366.8</v>
      </c>
    </row>
    <row r="95" spans="1:17" ht="25.5">
      <c r="A95" s="17"/>
      <c r="B95" s="34" t="s">
        <v>106</v>
      </c>
      <c r="C95" s="18">
        <f>500</f>
        <v>500</v>
      </c>
      <c r="D95" s="15"/>
      <c r="E95" s="15">
        <f t="shared" si="4"/>
        <v>500</v>
      </c>
      <c r="G95" s="17"/>
      <c r="H95" s="34" t="s">
        <v>106</v>
      </c>
      <c r="I95" s="15"/>
      <c r="J95" s="15"/>
      <c r="K95" s="15">
        <v>529</v>
      </c>
      <c r="M95" s="17"/>
      <c r="N95" s="34" t="s">
        <v>106</v>
      </c>
      <c r="O95" s="15"/>
      <c r="P95" s="15"/>
      <c r="Q95" s="15">
        <v>0</v>
      </c>
    </row>
    <row r="96" spans="1:17" s="12" customFormat="1" ht="15">
      <c r="A96" s="9">
        <v>290</v>
      </c>
      <c r="B96" s="35" t="s">
        <v>15</v>
      </c>
      <c r="C96" s="10">
        <f>C97+C98+C99</f>
        <v>8.4</v>
      </c>
      <c r="D96" s="10">
        <f>D97+D98+D99</f>
        <v>8.4</v>
      </c>
      <c r="E96" s="10">
        <f t="shared" si="4"/>
        <v>0</v>
      </c>
      <c r="G96" s="9">
        <v>290</v>
      </c>
      <c r="H96" s="35" t="s">
        <v>15</v>
      </c>
      <c r="I96" s="10">
        <f>I97+I98+I99</f>
        <v>8.9</v>
      </c>
      <c r="J96" s="10">
        <f>J97+J98+J99</f>
        <v>8.9</v>
      </c>
      <c r="K96" s="10">
        <f>K97+K98+K99</f>
        <v>0</v>
      </c>
      <c r="M96" s="9">
        <v>290</v>
      </c>
      <c r="N96" s="35" t="s">
        <v>15</v>
      </c>
      <c r="O96" s="23">
        <f>O97+O98+O99</f>
        <v>9.4</v>
      </c>
      <c r="P96" s="23">
        <f>SUM(P97:P99)</f>
        <v>9.4</v>
      </c>
      <c r="Q96" s="10">
        <f>Q97+Q98+Q99</f>
        <v>0</v>
      </c>
    </row>
    <row r="97" spans="1:17" ht="14.25">
      <c r="A97" s="17"/>
      <c r="B97" s="14" t="s">
        <v>107</v>
      </c>
      <c r="C97" s="18">
        <v>8.4</v>
      </c>
      <c r="D97" s="15">
        <f>C97</f>
        <v>8.4</v>
      </c>
      <c r="E97" s="15">
        <f t="shared" si="4"/>
        <v>0</v>
      </c>
      <c r="G97" s="17"/>
      <c r="H97" s="14" t="s">
        <v>107</v>
      </c>
      <c r="I97" s="15">
        <f>ROUND(C97*1.058,1)</f>
        <v>8.9</v>
      </c>
      <c r="J97" s="15">
        <f>I97</f>
        <v>8.9</v>
      </c>
      <c r="K97" s="15">
        <f>I97-J97</f>
        <v>0</v>
      </c>
      <c r="M97" s="17"/>
      <c r="N97" s="14" t="s">
        <v>107</v>
      </c>
      <c r="O97" s="15">
        <f>ROUND(I97*1.055,1)</f>
        <v>9.4</v>
      </c>
      <c r="P97" s="15">
        <f>O97</f>
        <v>9.4</v>
      </c>
      <c r="Q97" s="15">
        <f>O97-P97</f>
        <v>0</v>
      </c>
    </row>
    <row r="98" spans="1:17" ht="38.25">
      <c r="A98" s="17"/>
      <c r="B98" s="34" t="s">
        <v>108</v>
      </c>
      <c r="C98" s="18"/>
      <c r="D98" s="15">
        <f>C98</f>
        <v>0</v>
      </c>
      <c r="E98" s="15">
        <f t="shared" si="4"/>
        <v>0</v>
      </c>
      <c r="G98" s="17"/>
      <c r="H98" s="34" t="s">
        <v>108</v>
      </c>
      <c r="I98" s="15"/>
      <c r="J98" s="15">
        <f>I98</f>
        <v>0</v>
      </c>
      <c r="K98" s="15">
        <f>I98-J98</f>
        <v>0</v>
      </c>
      <c r="M98" s="17"/>
      <c r="N98" s="34" t="s">
        <v>108</v>
      </c>
      <c r="O98" s="15">
        <f>ROUND(I98*1.055,1)</f>
        <v>0</v>
      </c>
      <c r="P98" s="15">
        <f>O98</f>
        <v>0</v>
      </c>
      <c r="Q98" s="15">
        <f>O98-P98</f>
        <v>0</v>
      </c>
    </row>
    <row r="99" spans="1:17" ht="25.5">
      <c r="A99" s="17"/>
      <c r="B99" s="34" t="s">
        <v>109</v>
      </c>
      <c r="C99" s="18"/>
      <c r="D99" s="15">
        <f>C99</f>
        <v>0</v>
      </c>
      <c r="E99" s="15">
        <f t="shared" si="4"/>
        <v>0</v>
      </c>
      <c r="G99" s="17"/>
      <c r="H99" s="34" t="s">
        <v>109</v>
      </c>
      <c r="I99" s="15"/>
      <c r="J99" s="15"/>
      <c r="K99" s="15">
        <f>I99-J99</f>
        <v>0</v>
      </c>
      <c r="M99" s="17"/>
      <c r="N99" s="34" t="s">
        <v>109</v>
      </c>
      <c r="O99" s="15">
        <f>ROUND(I99*1.055,1)</f>
        <v>0</v>
      </c>
      <c r="P99" s="15"/>
      <c r="Q99" s="15">
        <f>O99-P99</f>
        <v>0</v>
      </c>
    </row>
    <row r="100" spans="1:17" s="12" customFormat="1" ht="48" customHeight="1">
      <c r="A100" s="9">
        <v>310</v>
      </c>
      <c r="B100" s="35" t="s">
        <v>148</v>
      </c>
      <c r="C100" s="11">
        <v>1500</v>
      </c>
      <c r="D100" s="11"/>
      <c r="E100" s="11">
        <f t="shared" si="4"/>
        <v>1500</v>
      </c>
      <c r="G100" s="9">
        <v>310</v>
      </c>
      <c r="H100" s="35" t="s">
        <v>148</v>
      </c>
      <c r="I100" s="36"/>
      <c r="J100" s="15"/>
      <c r="K100" s="11">
        <f>I100-J100</f>
        <v>0</v>
      </c>
      <c r="M100" s="9">
        <v>310</v>
      </c>
      <c r="N100" s="35" t="s">
        <v>148</v>
      </c>
      <c r="O100" s="37"/>
      <c r="P100" s="36">
        <f>O100</f>
        <v>0</v>
      </c>
      <c r="Q100" s="11">
        <f>O100-P100</f>
        <v>0</v>
      </c>
    </row>
    <row r="101" spans="1:17" s="12" customFormat="1" ht="30">
      <c r="A101" s="9">
        <v>340</v>
      </c>
      <c r="B101" s="35" t="s">
        <v>110</v>
      </c>
      <c r="C101" s="10">
        <f>SUM(C102:C106)</f>
        <v>14410.7</v>
      </c>
      <c r="D101" s="10">
        <f>D102+D103+D104+D105</f>
        <v>11100</v>
      </c>
      <c r="E101" s="10">
        <f>SUM(E102:E106)</f>
        <v>2738.100000000001</v>
      </c>
      <c r="F101" s="38"/>
      <c r="G101" s="9">
        <v>340</v>
      </c>
      <c r="H101" s="35" t="s">
        <v>110</v>
      </c>
      <c r="I101" s="10">
        <f>SUM(I102:I106)</f>
        <v>11700.3</v>
      </c>
      <c r="J101" s="10">
        <f>SUM(J102:J106)</f>
        <v>11700.3</v>
      </c>
      <c r="K101" s="10">
        <f>SUM(K102:K106)</f>
        <v>0</v>
      </c>
      <c r="M101" s="9">
        <v>340</v>
      </c>
      <c r="N101" s="35" t="s">
        <v>110</v>
      </c>
      <c r="O101" s="23">
        <f>O102+O103+O104+O105+O106</f>
        <v>12861.900000000001</v>
      </c>
      <c r="P101" s="23">
        <f>P102+P103+P104+P105+P106</f>
        <v>12861.900000000001</v>
      </c>
      <c r="Q101" s="10">
        <f>Q102+Q103+Q104</f>
        <v>0</v>
      </c>
    </row>
    <row r="102" spans="1:17" ht="14.25">
      <c r="A102" s="17"/>
      <c r="B102" s="17" t="s">
        <v>111</v>
      </c>
      <c r="C102" s="39">
        <v>11700.7</v>
      </c>
      <c r="D102" s="15">
        <f>11000</f>
        <v>11000</v>
      </c>
      <c r="E102" s="15">
        <f>C102-D102</f>
        <v>700.7000000000007</v>
      </c>
      <c r="G102" s="17"/>
      <c r="H102" s="17"/>
      <c r="I102" s="15">
        <v>11110</v>
      </c>
      <c r="J102" s="15">
        <v>11110</v>
      </c>
      <c r="K102" s="15">
        <f>I102-J102</f>
        <v>0</v>
      </c>
      <c r="M102" s="17"/>
      <c r="N102" s="17" t="s">
        <v>111</v>
      </c>
      <c r="O102" s="15">
        <f>ROUND(I102*1.055,1)</f>
        <v>11721.1</v>
      </c>
      <c r="P102" s="15">
        <f>O102</f>
        <v>11721.1</v>
      </c>
      <c r="Q102" s="15">
        <f>O102-P102</f>
        <v>0</v>
      </c>
    </row>
    <row r="103" spans="1:17" ht="54" customHeight="1">
      <c r="A103" s="17"/>
      <c r="B103" s="33" t="s">
        <v>112</v>
      </c>
      <c r="C103" s="18">
        <v>1200</v>
      </c>
      <c r="D103" s="15">
        <v>100</v>
      </c>
      <c r="E103" s="15">
        <f>C103-D103</f>
        <v>1100</v>
      </c>
      <c r="G103" s="17"/>
      <c r="H103" s="33" t="s">
        <v>112</v>
      </c>
      <c r="I103" s="40"/>
      <c r="J103" s="15">
        <f>I103</f>
        <v>0</v>
      </c>
      <c r="K103" s="15">
        <f>I103-J103</f>
        <v>0</v>
      </c>
      <c r="M103" s="17"/>
      <c r="N103" s="33" t="s">
        <v>112</v>
      </c>
      <c r="O103" s="15">
        <v>512.1</v>
      </c>
      <c r="P103" s="15">
        <f>O103</f>
        <v>512.1</v>
      </c>
      <c r="Q103" s="15">
        <f>O103-P103</f>
        <v>0</v>
      </c>
    </row>
    <row r="104" spans="1:17" ht="42" customHeight="1">
      <c r="A104" s="17"/>
      <c r="B104" s="33" t="s">
        <v>113</v>
      </c>
      <c r="C104" s="18">
        <v>937.4</v>
      </c>
      <c r="D104" s="15"/>
      <c r="E104" s="15">
        <f>C104-D104</f>
        <v>937.4</v>
      </c>
      <c r="G104" s="17"/>
      <c r="H104" s="33" t="s">
        <v>113</v>
      </c>
      <c r="I104" s="40"/>
      <c r="J104" s="15">
        <f>I104</f>
        <v>0</v>
      </c>
      <c r="K104" s="15">
        <f>I104-J104</f>
        <v>0</v>
      </c>
      <c r="M104" s="17"/>
      <c r="N104" s="33" t="s">
        <v>113</v>
      </c>
      <c r="O104" s="15">
        <f>ROUND(I104*1.055,1)</f>
        <v>0</v>
      </c>
      <c r="P104" s="15">
        <f>O104</f>
        <v>0</v>
      </c>
      <c r="Q104" s="15">
        <f>O104-P104</f>
        <v>0</v>
      </c>
    </row>
    <row r="105" spans="1:17" ht="18" customHeight="1">
      <c r="A105" s="41" t="s">
        <v>114</v>
      </c>
      <c r="B105" s="33" t="s">
        <v>115</v>
      </c>
      <c r="C105" s="18"/>
      <c r="D105" s="15">
        <f>C105</f>
        <v>0</v>
      </c>
      <c r="E105" s="15"/>
      <c r="G105" s="17"/>
      <c r="H105" s="33"/>
      <c r="I105" s="40"/>
      <c r="J105" s="15">
        <f>I105</f>
        <v>0</v>
      </c>
      <c r="K105" s="15"/>
      <c r="M105" s="17"/>
      <c r="N105" s="33"/>
      <c r="O105" s="15"/>
      <c r="P105" s="15">
        <f>O105</f>
        <v>0</v>
      </c>
      <c r="Q105" s="15"/>
    </row>
    <row r="106" spans="1:17" ht="66" customHeight="1">
      <c r="A106" s="17">
        <v>334099</v>
      </c>
      <c r="B106" s="34" t="s">
        <v>116</v>
      </c>
      <c r="C106" s="18">
        <v>572.6</v>
      </c>
      <c r="D106" s="15">
        <f>C106</f>
        <v>572.6</v>
      </c>
      <c r="E106" s="15">
        <f>C106-D106</f>
        <v>0</v>
      </c>
      <c r="G106" s="17">
        <v>334099</v>
      </c>
      <c r="H106" s="34" t="s">
        <v>116</v>
      </c>
      <c r="I106" s="15">
        <v>590.3</v>
      </c>
      <c r="J106" s="15">
        <f>I106</f>
        <v>590.3</v>
      </c>
      <c r="K106" s="15"/>
      <c r="M106" s="17">
        <v>334099</v>
      </c>
      <c r="N106" s="34" t="s">
        <v>116</v>
      </c>
      <c r="O106" s="15">
        <v>628.7</v>
      </c>
      <c r="P106" s="15">
        <f>O106</f>
        <v>628.7</v>
      </c>
      <c r="Q106" s="15"/>
    </row>
    <row r="107" spans="1:17" s="12" customFormat="1" ht="26.25" customHeight="1">
      <c r="A107" s="42"/>
      <c r="B107" s="42" t="s">
        <v>117</v>
      </c>
      <c r="C107" s="43">
        <f>C5+C8+C10+C17+C18+C23+C70+C96+C100+C101+C13</f>
        <v>76775.4</v>
      </c>
      <c r="D107" s="44">
        <f>D5+D8+D10+D13+D17+D18+D23+D70+D96+D100+D101</f>
        <v>52653.700000000004</v>
      </c>
      <c r="E107" s="43">
        <f>C107-D107</f>
        <v>24121.69999999999</v>
      </c>
      <c r="G107" s="42"/>
      <c r="H107" s="42" t="s">
        <v>117</v>
      </c>
      <c r="I107" s="45">
        <f>ROUND(C107*1.058,1)</f>
        <v>81228.4</v>
      </c>
      <c r="J107" s="45">
        <f>J5+J8+J10+J17+J18+J23+J70+J96+J100+J101+J13</f>
        <v>55707.5</v>
      </c>
      <c r="K107" s="43">
        <f>K5+K8+K10+K17+K18+K23+K70+K96+K100+K101+K13</f>
        <v>18477.1</v>
      </c>
      <c r="M107" s="42"/>
      <c r="N107" s="42" t="s">
        <v>117</v>
      </c>
      <c r="O107" s="45">
        <f>ROUND(I107*1.055,1)</f>
        <v>85696</v>
      </c>
      <c r="P107" s="45">
        <f>P5+P8+P10+P17+P18+P23+P70+P96+P100+P101+P13</f>
        <v>60380.9</v>
      </c>
      <c r="Q107" s="45">
        <f>Q5+Q8+Q10+Q17+Q18+Q23+Q70+Q96+Q100+Q101+Q13</f>
        <v>18575.300000000003</v>
      </c>
    </row>
    <row r="108" spans="1:17" s="12" customFormat="1" ht="15">
      <c r="A108" s="46"/>
      <c r="B108" s="46"/>
      <c r="C108" s="47"/>
      <c r="D108" s="47"/>
      <c r="E108" s="47"/>
      <c r="G108" s="46"/>
      <c r="H108" s="46"/>
      <c r="I108" s="47"/>
      <c r="J108" s="47"/>
      <c r="K108" s="47"/>
      <c r="M108" s="46"/>
      <c r="N108" s="46"/>
      <c r="O108" s="47"/>
      <c r="P108" s="47"/>
      <c r="Q108" s="47"/>
    </row>
    <row r="109" spans="1:17" s="12" customFormat="1" ht="15">
      <c r="A109" s="17"/>
      <c r="B109" s="17" t="s">
        <v>118</v>
      </c>
      <c r="C109" s="18"/>
      <c r="D109" s="48"/>
      <c r="E109" s="48"/>
      <c r="G109" s="17"/>
      <c r="H109" s="17" t="s">
        <v>118</v>
      </c>
      <c r="I109" s="18"/>
      <c r="J109" s="49">
        <f>J107-J106</f>
        <v>55117.2</v>
      </c>
      <c r="K109" s="48"/>
      <c r="M109" s="17"/>
      <c r="N109" s="17" t="s">
        <v>118</v>
      </c>
      <c r="O109" s="18"/>
      <c r="P109" s="48"/>
      <c r="Q109" s="48"/>
    </row>
    <row r="110" spans="1:17" s="12" customFormat="1" ht="15">
      <c r="A110" s="17"/>
      <c r="B110" s="17" t="s">
        <v>119</v>
      </c>
      <c r="C110" s="18">
        <f>C6+C9+C11+C13+C36+C37+C71+C72+C73+C74+C75+C77+C78+C79+C81+C86+C97+C102+C103</f>
        <v>46626.5</v>
      </c>
      <c r="D110" s="48"/>
      <c r="E110" s="48"/>
      <c r="G110" s="17"/>
      <c r="H110" s="17" t="s">
        <v>119</v>
      </c>
      <c r="I110" s="18">
        <f>I6+I9+I11+I13+I36+I37+I71+I72+I73+I74+I75+I77+I78+I79+I81+I86+I97+I102+I103</f>
        <v>46803.10000000001</v>
      </c>
      <c r="J110" s="48"/>
      <c r="K110" s="48"/>
      <c r="M110" s="17"/>
      <c r="N110" s="17" t="s">
        <v>119</v>
      </c>
      <c r="O110" s="18">
        <f>O6+O9+O11+O13+O36+O37+O71+O72+O73+O74+O75+O77+O78+O79+O81+O86+O97+O102+O103</f>
        <v>49820.1</v>
      </c>
      <c r="P110" s="48"/>
      <c r="Q110" s="48"/>
    </row>
    <row r="111" spans="1:17" s="12" customFormat="1" ht="15">
      <c r="A111" s="17"/>
      <c r="B111" s="17" t="s">
        <v>120</v>
      </c>
      <c r="C111" s="18">
        <f>C107-C110-C100-C69</f>
        <v>28648.899999999994</v>
      </c>
      <c r="D111" s="48"/>
      <c r="E111" s="48"/>
      <c r="G111" s="17"/>
      <c r="H111" s="17" t="s">
        <v>120</v>
      </c>
      <c r="I111" s="18">
        <f>I107-I110-I100-I69</f>
        <v>34425.29999999998</v>
      </c>
      <c r="J111" s="48"/>
      <c r="K111" s="48"/>
      <c r="M111" s="17"/>
      <c r="N111" s="17" t="s">
        <v>120</v>
      </c>
      <c r="O111" s="18">
        <f>O107-O110-O100-O69</f>
        <v>35875.9</v>
      </c>
      <c r="P111" s="48"/>
      <c r="Q111" s="48"/>
    </row>
    <row r="112" spans="1:17" s="12" customFormat="1" ht="15">
      <c r="A112" s="17"/>
      <c r="B112" s="17" t="s">
        <v>121</v>
      </c>
      <c r="C112" s="18">
        <f>C109+C111</f>
        <v>28648.899999999994</v>
      </c>
      <c r="D112" s="50"/>
      <c r="E112" s="48"/>
      <c r="G112" s="17"/>
      <c r="H112" s="17" t="s">
        <v>121</v>
      </c>
      <c r="I112" s="18">
        <f>I109+I111</f>
        <v>34425.29999999998</v>
      </c>
      <c r="J112" s="48"/>
      <c r="K112" s="48"/>
      <c r="M112" s="17"/>
      <c r="N112" s="17" t="s">
        <v>121</v>
      </c>
      <c r="O112" s="18">
        <f>O109+O111</f>
        <v>35875.9</v>
      </c>
      <c r="P112" s="48"/>
      <c r="Q112" s="48"/>
    </row>
    <row r="113" spans="1:17" s="12" customFormat="1" ht="15">
      <c r="A113" s="17"/>
      <c r="B113" s="17" t="s">
        <v>122</v>
      </c>
      <c r="C113" s="18">
        <f>C110+C111</f>
        <v>75275.4</v>
      </c>
      <c r="D113" s="48"/>
      <c r="E113" s="48"/>
      <c r="G113" s="17"/>
      <c r="H113" s="17" t="s">
        <v>122</v>
      </c>
      <c r="I113" s="18">
        <f>I110+I111</f>
        <v>81228.4</v>
      </c>
      <c r="J113" s="48"/>
      <c r="K113" s="48"/>
      <c r="M113" s="17"/>
      <c r="N113" s="17" t="s">
        <v>122</v>
      </c>
      <c r="O113" s="18">
        <f>O110+O111</f>
        <v>85696</v>
      </c>
      <c r="P113" s="48"/>
      <c r="Q113" s="48"/>
    </row>
    <row r="114" spans="1:17" s="12" customFormat="1" ht="15">
      <c r="A114" s="17"/>
      <c r="B114" s="17" t="s">
        <v>11</v>
      </c>
      <c r="C114" s="18">
        <f>C112-C113</f>
        <v>-46626.5</v>
      </c>
      <c r="D114" s="48"/>
      <c r="E114" s="48"/>
      <c r="G114" s="17"/>
      <c r="H114" s="17" t="s">
        <v>11</v>
      </c>
      <c r="I114" s="18">
        <f>I112-I113</f>
        <v>-46803.10000000001</v>
      </c>
      <c r="J114" s="48"/>
      <c r="K114" s="48"/>
      <c r="M114" s="17"/>
      <c r="N114" s="17" t="s">
        <v>11</v>
      </c>
      <c r="O114" s="18">
        <f>O112-O113</f>
        <v>-49820.1</v>
      </c>
      <c r="P114" s="48"/>
      <c r="Q114" s="48"/>
    </row>
    <row r="115" spans="1:17" s="12" customFormat="1" ht="15">
      <c r="A115" s="46"/>
      <c r="B115" s="46"/>
      <c r="C115" s="47"/>
      <c r="D115" s="47"/>
      <c r="E115" s="47"/>
      <c r="G115" s="46"/>
      <c r="H115" s="46"/>
      <c r="I115" s="47"/>
      <c r="J115" s="47"/>
      <c r="K115" s="47"/>
      <c r="M115" s="46"/>
      <c r="N115" s="46"/>
      <c r="O115" s="47"/>
      <c r="P115" s="47"/>
      <c r="Q115" s="47"/>
    </row>
    <row r="116" spans="1:17" s="12" customFormat="1" ht="15">
      <c r="A116" s="46"/>
      <c r="B116" s="46"/>
      <c r="C116" s="47"/>
      <c r="D116" s="47"/>
      <c r="E116" s="47"/>
      <c r="G116" s="46"/>
      <c r="H116" s="46"/>
      <c r="I116" s="47"/>
      <c r="J116" s="47"/>
      <c r="K116" s="47"/>
      <c r="M116" s="46"/>
      <c r="N116" s="46"/>
      <c r="O116" s="47"/>
      <c r="P116" s="47"/>
      <c r="Q116" s="47"/>
    </row>
    <row r="117" spans="1:17" ht="15.75">
      <c r="A117" s="4" t="s">
        <v>123</v>
      </c>
      <c r="B117" s="1" t="s">
        <v>124</v>
      </c>
      <c r="C117" s="51"/>
      <c r="D117" s="51"/>
      <c r="E117" s="51"/>
      <c r="G117" s="4" t="s">
        <v>123</v>
      </c>
      <c r="H117" s="1" t="s">
        <v>124</v>
      </c>
      <c r="I117" s="51"/>
      <c r="J117" s="51"/>
      <c r="K117" s="51"/>
      <c r="M117" s="4" t="s">
        <v>123</v>
      </c>
      <c r="N117" s="1" t="s">
        <v>124</v>
      </c>
      <c r="O117" s="51"/>
      <c r="P117" s="51"/>
      <c r="Q117" s="51"/>
    </row>
    <row r="118" spans="1:17" ht="26.25">
      <c r="A118" s="17"/>
      <c r="B118" s="52" t="s">
        <v>125</v>
      </c>
      <c r="C118" s="53">
        <f>C119+C123</f>
        <v>247.5</v>
      </c>
      <c r="D118" s="11">
        <f>C118</f>
        <v>247.5</v>
      </c>
      <c r="E118" s="53">
        <f>E119+E123</f>
        <v>0</v>
      </c>
      <c r="G118" s="17"/>
      <c r="H118" s="52" t="s">
        <v>125</v>
      </c>
      <c r="I118" s="53">
        <f>I119+I123</f>
        <v>270.7</v>
      </c>
      <c r="J118" s="11">
        <f>I118</f>
        <v>270.7</v>
      </c>
      <c r="K118" s="53">
        <f>K119+K123</f>
        <v>0</v>
      </c>
      <c r="M118" s="17"/>
      <c r="N118" s="52" t="s">
        <v>125</v>
      </c>
      <c r="O118" s="53">
        <f>O119+O123</f>
        <v>296</v>
      </c>
      <c r="P118" s="11">
        <f>O118</f>
        <v>296</v>
      </c>
      <c r="Q118" s="53">
        <f>Q119+Q123</f>
        <v>0</v>
      </c>
    </row>
    <row r="119" spans="1:17" ht="12.75">
      <c r="A119" s="19">
        <v>212</v>
      </c>
      <c r="B119" s="52"/>
      <c r="C119" s="53">
        <f>SUM(C120:C122)</f>
        <v>190.1</v>
      </c>
      <c r="D119" s="53">
        <f>SUM(D120:D122)</f>
        <v>190.1</v>
      </c>
      <c r="E119" s="53">
        <f>SUM(E120:E122)</f>
        <v>0</v>
      </c>
      <c r="G119" s="19">
        <v>212</v>
      </c>
      <c r="H119" s="52"/>
      <c r="I119" s="53">
        <f>SUM(I120:I122)</f>
        <v>208</v>
      </c>
      <c r="J119" s="53">
        <f>SUM(J120:J122)</f>
        <v>208</v>
      </c>
      <c r="K119" s="53">
        <f>SUM(K120:K122)</f>
        <v>0</v>
      </c>
      <c r="M119" s="19">
        <v>212</v>
      </c>
      <c r="N119" s="52"/>
      <c r="O119" s="53">
        <f>SUM(O120:O122)</f>
        <v>220.5</v>
      </c>
      <c r="P119" s="53">
        <f>SUM(P120:P122)</f>
        <v>220.5</v>
      </c>
      <c r="Q119" s="53">
        <f>SUM(Q120:Q122)</f>
        <v>0</v>
      </c>
    </row>
    <row r="120" spans="1:17" ht="14.25">
      <c r="A120" s="17"/>
      <c r="B120" s="17" t="s">
        <v>126</v>
      </c>
      <c r="C120" s="18">
        <v>30.7</v>
      </c>
      <c r="D120" s="15">
        <f>C120</f>
        <v>30.7</v>
      </c>
      <c r="E120" s="18"/>
      <c r="G120" s="17"/>
      <c r="H120" s="17" t="s">
        <v>126</v>
      </c>
      <c r="I120" s="18">
        <v>33.3</v>
      </c>
      <c r="J120" s="15">
        <f>I120</f>
        <v>33.3</v>
      </c>
      <c r="K120" s="18"/>
      <c r="M120" s="17"/>
      <c r="N120" s="17" t="s">
        <v>126</v>
      </c>
      <c r="O120" s="18">
        <v>35.5</v>
      </c>
      <c r="P120" s="15">
        <f>O120</f>
        <v>35.5</v>
      </c>
      <c r="Q120" s="18"/>
    </row>
    <row r="121" spans="1:17" ht="14.25">
      <c r="A121" s="17"/>
      <c r="B121" s="17" t="s">
        <v>127</v>
      </c>
      <c r="C121" s="18">
        <v>159.4</v>
      </c>
      <c r="D121" s="15">
        <f>C121</f>
        <v>159.4</v>
      </c>
      <c r="E121" s="18"/>
      <c r="G121" s="17"/>
      <c r="H121" s="17" t="s">
        <v>127</v>
      </c>
      <c r="I121" s="18">
        <v>174.7</v>
      </c>
      <c r="J121" s="15">
        <f>I121</f>
        <v>174.7</v>
      </c>
      <c r="K121" s="18"/>
      <c r="M121" s="17"/>
      <c r="N121" s="17" t="s">
        <v>127</v>
      </c>
      <c r="O121" s="18">
        <v>185</v>
      </c>
      <c r="P121" s="15">
        <f>O121</f>
        <v>185</v>
      </c>
      <c r="Q121" s="18"/>
    </row>
    <row r="122" spans="1:17" ht="14.25">
      <c r="A122" s="17"/>
      <c r="B122" s="17" t="s">
        <v>128</v>
      </c>
      <c r="C122" s="18"/>
      <c r="D122" s="15">
        <f>C122</f>
        <v>0</v>
      </c>
      <c r="E122" s="18"/>
      <c r="G122" s="17"/>
      <c r="H122" s="17" t="s">
        <v>128</v>
      </c>
      <c r="I122" s="18">
        <v>0</v>
      </c>
      <c r="J122" s="15">
        <f>I122</f>
        <v>0</v>
      </c>
      <c r="K122" s="18"/>
      <c r="M122" s="17"/>
      <c r="N122" s="17" t="s">
        <v>128</v>
      </c>
      <c r="O122" s="18">
        <v>0</v>
      </c>
      <c r="P122" s="15">
        <f>O122</f>
        <v>0</v>
      </c>
      <c r="Q122" s="18"/>
    </row>
    <row r="123" spans="1:17" ht="12.75">
      <c r="A123" s="19">
        <v>213</v>
      </c>
      <c r="B123" s="52"/>
      <c r="C123" s="18">
        <f>SUM(C124:C126)</f>
        <v>57.400000000000006</v>
      </c>
      <c r="D123" s="54">
        <f>SUM(D124:D126)</f>
        <v>57.400000000000006</v>
      </c>
      <c r="E123" s="54">
        <f>SUM(E124:E126)</f>
        <v>0</v>
      </c>
      <c r="G123" s="19">
        <v>213</v>
      </c>
      <c r="H123" s="52"/>
      <c r="I123" s="54">
        <f>SUM(I124:I126)</f>
        <v>62.7</v>
      </c>
      <c r="J123" s="54">
        <f>SUM(J124:J126)</f>
        <v>62.7</v>
      </c>
      <c r="K123" s="54">
        <f>SUM(K124:K126)</f>
        <v>0</v>
      </c>
      <c r="M123" s="19">
        <v>213</v>
      </c>
      <c r="N123" s="52"/>
      <c r="O123" s="54">
        <f>SUM(O124:O126)</f>
        <v>75.5</v>
      </c>
      <c r="P123" s="54">
        <f>SUM(P124:P126)</f>
        <v>75.5</v>
      </c>
      <c r="Q123" s="54">
        <f>SUM(Q124:Q126)</f>
        <v>0</v>
      </c>
    </row>
    <row r="124" spans="1:17" ht="14.25">
      <c r="A124" s="17"/>
      <c r="B124" s="17" t="s">
        <v>126</v>
      </c>
      <c r="C124" s="18">
        <f>ROUND(C120*30.2%,1)</f>
        <v>9.3</v>
      </c>
      <c r="D124" s="15">
        <f>C124</f>
        <v>9.3</v>
      </c>
      <c r="E124" s="18">
        <f>ROUND(E120*0.302,1)</f>
        <v>0</v>
      </c>
      <c r="G124" s="17"/>
      <c r="H124" s="17" t="s">
        <v>126</v>
      </c>
      <c r="I124" s="18">
        <f>ROUND(I120*30.2%,1)</f>
        <v>10.1</v>
      </c>
      <c r="J124" s="15">
        <f>I124</f>
        <v>10.1</v>
      </c>
      <c r="K124" s="18">
        <f>ROUND(K120*0.302,1)</f>
        <v>0</v>
      </c>
      <c r="M124" s="17"/>
      <c r="N124" s="17" t="s">
        <v>126</v>
      </c>
      <c r="O124" s="54">
        <v>12.2</v>
      </c>
      <c r="P124" s="15">
        <f>O124</f>
        <v>12.2</v>
      </c>
      <c r="Q124" s="18">
        <f>ROUND(Q120*0.302,1)</f>
        <v>0</v>
      </c>
    </row>
    <row r="125" spans="1:17" ht="14.25">
      <c r="A125" s="17"/>
      <c r="B125" s="17" t="s">
        <v>127</v>
      </c>
      <c r="C125" s="18">
        <f>ROUND(C121*30.2%,1)</f>
        <v>48.1</v>
      </c>
      <c r="D125" s="15">
        <f>C125</f>
        <v>48.1</v>
      </c>
      <c r="E125" s="18">
        <f>ROUND(E121*0.302,1)</f>
        <v>0</v>
      </c>
      <c r="G125" s="17"/>
      <c r="H125" s="17" t="s">
        <v>127</v>
      </c>
      <c r="I125" s="18">
        <v>52.6</v>
      </c>
      <c r="J125" s="15">
        <f>I125</f>
        <v>52.6</v>
      </c>
      <c r="K125" s="18">
        <f>ROUND(K121*0.302,1)</f>
        <v>0</v>
      </c>
      <c r="M125" s="17"/>
      <c r="N125" s="17" t="s">
        <v>127</v>
      </c>
      <c r="O125" s="54">
        <f>ROUND(O121*34.2%,1)</f>
        <v>63.3</v>
      </c>
      <c r="P125" s="15">
        <f>O125</f>
        <v>63.3</v>
      </c>
      <c r="Q125" s="18">
        <f>ROUND(Q121*0.302,1)</f>
        <v>0</v>
      </c>
    </row>
    <row r="126" spans="1:17" ht="14.25">
      <c r="A126" s="17"/>
      <c r="B126" s="17" t="s">
        <v>128</v>
      </c>
      <c r="C126" s="18">
        <f>ROUND(C122*30.2%,1)</f>
        <v>0</v>
      </c>
      <c r="D126" s="15">
        <f>C126</f>
        <v>0</v>
      </c>
      <c r="E126" s="18">
        <f>ROUND(E122*0.302,1)</f>
        <v>0</v>
      </c>
      <c r="G126" s="17"/>
      <c r="H126" s="17" t="s">
        <v>128</v>
      </c>
      <c r="I126" s="18">
        <f>ROUND(I122*30.2%,1)</f>
        <v>0</v>
      </c>
      <c r="J126" s="15">
        <f>I126</f>
        <v>0</v>
      </c>
      <c r="K126" s="18">
        <f>ROUND(K122*0.302,1)</f>
        <v>0</v>
      </c>
      <c r="M126" s="17"/>
      <c r="N126" s="17" t="s">
        <v>128</v>
      </c>
      <c r="O126" s="54">
        <f>ROUND(O122*34.2%,1)</f>
        <v>0</v>
      </c>
      <c r="P126" s="15">
        <f>O126</f>
        <v>0</v>
      </c>
      <c r="Q126" s="18">
        <f>ROUND(Q122*0.302,1)</f>
        <v>0</v>
      </c>
    </row>
    <row r="127" spans="2:14" ht="12.75">
      <c r="B127" s="1" t="s">
        <v>129</v>
      </c>
      <c r="H127" s="1" t="s">
        <v>130</v>
      </c>
      <c r="N127" s="1" t="s">
        <v>130</v>
      </c>
    </row>
    <row r="128" spans="1:17" ht="35.25" customHeight="1">
      <c r="A128" s="17"/>
      <c r="B128" s="52" t="s">
        <v>131</v>
      </c>
      <c r="C128" s="53"/>
      <c r="D128" s="15"/>
      <c r="E128" s="53"/>
      <c r="G128" s="17"/>
      <c r="H128" s="52" t="s">
        <v>132</v>
      </c>
      <c r="I128" s="53">
        <f>ROUND(C128*1.058,1)</f>
        <v>0</v>
      </c>
      <c r="J128" s="53"/>
      <c r="K128" s="53"/>
      <c r="M128" s="17"/>
      <c r="N128" s="52" t="s">
        <v>132</v>
      </c>
      <c r="O128" s="53">
        <f>ROUND(I128*1.055,1)</f>
        <v>0</v>
      </c>
      <c r="P128" s="53"/>
      <c r="Q128" s="53"/>
    </row>
    <row r="129" spans="2:17" ht="12.75">
      <c r="B129" s="1" t="s">
        <v>133</v>
      </c>
      <c r="C129" s="55"/>
      <c r="D129" s="55"/>
      <c r="E129" s="56"/>
      <c r="H129" s="1" t="s">
        <v>133</v>
      </c>
      <c r="I129" s="55"/>
      <c r="J129" s="55"/>
      <c r="K129" s="55"/>
      <c r="N129" s="1" t="s">
        <v>133</v>
      </c>
      <c r="O129" s="55"/>
      <c r="P129" s="55"/>
      <c r="Q129" s="55"/>
    </row>
    <row r="130" spans="1:17" ht="89.25">
      <c r="A130" s="17"/>
      <c r="B130" s="52" t="s">
        <v>134</v>
      </c>
      <c r="C130" s="53"/>
      <c r="D130" s="15">
        <f>C130</f>
        <v>0</v>
      </c>
      <c r="E130" s="53"/>
      <c r="G130" s="17"/>
      <c r="H130" s="52" t="s">
        <v>134</v>
      </c>
      <c r="I130" s="53">
        <f>ROUND(C130*1.058,1)</f>
        <v>0</v>
      </c>
      <c r="J130" s="53"/>
      <c r="K130" s="53"/>
      <c r="M130" s="17"/>
      <c r="N130" s="52" t="s">
        <v>134</v>
      </c>
      <c r="O130" s="53">
        <f>ROUND(I130*1.055,1)</f>
        <v>0</v>
      </c>
      <c r="P130" s="53"/>
      <c r="Q130" s="53"/>
    </row>
    <row r="131" spans="1:17" ht="15.75">
      <c r="A131" s="57"/>
      <c r="B131" s="57" t="s">
        <v>135</v>
      </c>
      <c r="C131" s="58">
        <f>C118+C128+C130</f>
        <v>247.5</v>
      </c>
      <c r="D131" s="58">
        <f>D118+D128+D130</f>
        <v>247.5</v>
      </c>
      <c r="E131" s="58">
        <f>E118+E128+E130</f>
        <v>0</v>
      </c>
      <c r="G131" s="57"/>
      <c r="H131" s="57" t="s">
        <v>135</v>
      </c>
      <c r="I131" s="58">
        <f>I118+I128+I130</f>
        <v>270.7</v>
      </c>
      <c r="J131" s="58">
        <f>J118+J128+J130</f>
        <v>270.7</v>
      </c>
      <c r="K131" s="58">
        <f>K118+K128+K130</f>
        <v>0</v>
      </c>
      <c r="M131" s="57"/>
      <c r="N131" s="57" t="s">
        <v>135</v>
      </c>
      <c r="O131" s="58">
        <f>O118+O128+O130</f>
        <v>296</v>
      </c>
      <c r="P131" s="58">
        <f>P118+P128+P130</f>
        <v>296</v>
      </c>
      <c r="Q131" s="58">
        <f>Q118+Q128+Q130</f>
        <v>0</v>
      </c>
    </row>
    <row r="132" spans="1:17" ht="12.75">
      <c r="A132" s="48"/>
      <c r="B132" s="48"/>
      <c r="C132" s="59"/>
      <c r="D132" s="59"/>
      <c r="E132" s="59"/>
      <c r="G132" s="48"/>
      <c r="H132" s="48"/>
      <c r="I132" s="59"/>
      <c r="J132" s="59"/>
      <c r="K132" s="59"/>
      <c r="M132" s="48"/>
      <c r="N132" s="48"/>
      <c r="O132" s="59"/>
      <c r="P132" s="59"/>
      <c r="Q132" s="59"/>
    </row>
    <row r="133" spans="1:14" ht="15.75">
      <c r="A133" s="4" t="s">
        <v>136</v>
      </c>
      <c r="B133" s="48" t="s">
        <v>137</v>
      </c>
      <c r="G133" s="4" t="s">
        <v>136</v>
      </c>
      <c r="H133" s="48" t="s">
        <v>137</v>
      </c>
      <c r="M133" s="4" t="s">
        <v>136</v>
      </c>
      <c r="N133" s="48" t="s">
        <v>137</v>
      </c>
    </row>
    <row r="134" spans="1:17" ht="15.75">
      <c r="A134" s="57"/>
      <c r="B134" s="60" t="s">
        <v>138</v>
      </c>
      <c r="C134" s="18">
        <v>800</v>
      </c>
      <c r="D134" s="15">
        <f>C134</f>
        <v>800</v>
      </c>
      <c r="E134" s="59"/>
      <c r="G134" s="57"/>
      <c r="H134" s="60" t="s">
        <v>138</v>
      </c>
      <c r="I134" s="18">
        <f aca="true" t="shared" si="6" ref="I134:J137">C134</f>
        <v>800</v>
      </c>
      <c r="J134" s="18">
        <f t="shared" si="6"/>
        <v>800</v>
      </c>
      <c r="K134" s="59"/>
      <c r="M134" s="57"/>
      <c r="N134" s="60" t="s">
        <v>138</v>
      </c>
      <c r="O134" s="18">
        <f aca="true" t="shared" si="7" ref="O134:P137">I134</f>
        <v>800</v>
      </c>
      <c r="P134" s="18">
        <f t="shared" si="7"/>
        <v>800</v>
      </c>
      <c r="Q134" s="59"/>
    </row>
    <row r="135" spans="1:17" ht="15.75">
      <c r="A135" s="57"/>
      <c r="B135" s="60" t="s">
        <v>139</v>
      </c>
      <c r="C135" s="18"/>
      <c r="D135" s="15">
        <f>C135</f>
        <v>0</v>
      </c>
      <c r="E135" s="59"/>
      <c r="G135" s="57"/>
      <c r="H135" s="60" t="s">
        <v>139</v>
      </c>
      <c r="I135" s="18">
        <f t="shared" si="6"/>
        <v>0</v>
      </c>
      <c r="J135" s="18">
        <f t="shared" si="6"/>
        <v>0</v>
      </c>
      <c r="K135" s="59"/>
      <c r="M135" s="57"/>
      <c r="N135" s="60" t="s">
        <v>139</v>
      </c>
      <c r="O135" s="18">
        <f t="shared" si="7"/>
        <v>0</v>
      </c>
      <c r="P135" s="18">
        <f t="shared" si="7"/>
        <v>0</v>
      </c>
      <c r="Q135" s="59"/>
    </row>
    <row r="136" spans="1:17" ht="15.75">
      <c r="A136" s="57"/>
      <c r="B136" s="60" t="s">
        <v>140</v>
      </c>
      <c r="C136" s="18">
        <v>160</v>
      </c>
      <c r="D136" s="15">
        <f>C136</f>
        <v>160</v>
      </c>
      <c r="E136" s="59"/>
      <c r="G136" s="57"/>
      <c r="H136" s="60" t="s">
        <v>140</v>
      </c>
      <c r="I136" s="18">
        <f t="shared" si="6"/>
        <v>160</v>
      </c>
      <c r="J136" s="18">
        <f t="shared" si="6"/>
        <v>160</v>
      </c>
      <c r="K136" s="59"/>
      <c r="M136" s="57"/>
      <c r="N136" s="60" t="s">
        <v>140</v>
      </c>
      <c r="O136" s="18">
        <f t="shared" si="7"/>
        <v>160</v>
      </c>
      <c r="P136" s="18">
        <f t="shared" si="7"/>
        <v>160</v>
      </c>
      <c r="Q136" s="59"/>
    </row>
    <row r="137" spans="1:17" ht="15.75">
      <c r="A137" s="57"/>
      <c r="B137" s="60" t="s">
        <v>141</v>
      </c>
      <c r="C137" s="18"/>
      <c r="D137" s="15">
        <f>C137</f>
        <v>0</v>
      </c>
      <c r="E137" s="59"/>
      <c r="G137" s="57"/>
      <c r="H137" s="60" t="s">
        <v>141</v>
      </c>
      <c r="I137" s="18">
        <f t="shared" si="6"/>
        <v>0</v>
      </c>
      <c r="J137" s="18">
        <f t="shared" si="6"/>
        <v>0</v>
      </c>
      <c r="K137" s="59"/>
      <c r="M137" s="57"/>
      <c r="N137" s="60" t="s">
        <v>141</v>
      </c>
      <c r="O137" s="18">
        <f t="shared" si="7"/>
        <v>0</v>
      </c>
      <c r="P137" s="18">
        <f t="shared" si="7"/>
        <v>0</v>
      </c>
      <c r="Q137" s="59"/>
    </row>
    <row r="138" spans="1:17" ht="15.75">
      <c r="A138" s="57"/>
      <c r="B138" s="61" t="s">
        <v>142</v>
      </c>
      <c r="C138" s="58">
        <f>SUM(C134:C137)</f>
        <v>960</v>
      </c>
      <c r="D138" s="58">
        <f>SUM(D134:D137)</f>
        <v>960</v>
      </c>
      <c r="E138" s="62"/>
      <c r="G138" s="57"/>
      <c r="H138" s="61" t="s">
        <v>142</v>
      </c>
      <c r="I138" s="58">
        <f>SUM(I134:I137)</f>
        <v>960</v>
      </c>
      <c r="J138" s="58">
        <f>SUM(J134:J137)</f>
        <v>960</v>
      </c>
      <c r="K138" s="63"/>
      <c r="M138" s="57"/>
      <c r="N138" s="61" t="s">
        <v>142</v>
      </c>
      <c r="O138" s="58">
        <f>SUM(O134:O137)</f>
        <v>960</v>
      </c>
      <c r="P138" s="58">
        <f>SUM(P134:P137)</f>
        <v>960</v>
      </c>
      <c r="Q138" s="63"/>
    </row>
    <row r="139" spans="1:17" ht="15">
      <c r="A139" s="64">
        <v>211</v>
      </c>
      <c r="B139" s="65" t="s">
        <v>12</v>
      </c>
      <c r="C139" s="53"/>
      <c r="D139" s="15">
        <f aca="true" t="shared" si="8" ref="D139:D146">C139</f>
        <v>0</v>
      </c>
      <c r="E139" s="63"/>
      <c r="G139" s="64">
        <v>211</v>
      </c>
      <c r="H139" s="65" t="s">
        <v>12</v>
      </c>
      <c r="I139" s="18">
        <f aca="true" t="shared" si="9" ref="I139:I147">C139</f>
        <v>0</v>
      </c>
      <c r="J139" s="18">
        <f aca="true" t="shared" si="10" ref="J139:J147">D139</f>
        <v>0</v>
      </c>
      <c r="K139" s="63"/>
      <c r="M139" s="64">
        <v>211</v>
      </c>
      <c r="N139" s="65" t="s">
        <v>12</v>
      </c>
      <c r="O139" s="18">
        <f aca="true" t="shared" si="11" ref="O139:O149">I139</f>
        <v>0</v>
      </c>
      <c r="P139" s="18">
        <f aca="true" t="shared" si="12" ref="P139:P149">J139</f>
        <v>0</v>
      </c>
      <c r="Q139" s="63"/>
    </row>
    <row r="140" spans="1:17" ht="15">
      <c r="A140" s="64">
        <v>213</v>
      </c>
      <c r="B140" s="65" t="s">
        <v>17</v>
      </c>
      <c r="C140" s="53"/>
      <c r="D140" s="15">
        <f t="shared" si="8"/>
        <v>0</v>
      </c>
      <c r="E140" s="63"/>
      <c r="G140" s="64">
        <v>213</v>
      </c>
      <c r="H140" s="65" t="s">
        <v>17</v>
      </c>
      <c r="I140" s="18">
        <f t="shared" si="9"/>
        <v>0</v>
      </c>
      <c r="J140" s="18">
        <f t="shared" si="10"/>
        <v>0</v>
      </c>
      <c r="K140" s="63"/>
      <c r="M140" s="64">
        <v>213</v>
      </c>
      <c r="N140" s="65" t="s">
        <v>17</v>
      </c>
      <c r="O140" s="18">
        <f t="shared" si="11"/>
        <v>0</v>
      </c>
      <c r="P140" s="18">
        <f t="shared" si="12"/>
        <v>0</v>
      </c>
      <c r="Q140" s="63"/>
    </row>
    <row r="141" spans="1:17" ht="15">
      <c r="A141" s="64">
        <v>221</v>
      </c>
      <c r="B141" s="65" t="s">
        <v>20</v>
      </c>
      <c r="C141" s="53"/>
      <c r="D141" s="15">
        <f t="shared" si="8"/>
        <v>0</v>
      </c>
      <c r="E141" s="63"/>
      <c r="G141" s="64">
        <v>221</v>
      </c>
      <c r="H141" s="65" t="s">
        <v>20</v>
      </c>
      <c r="I141" s="18">
        <f t="shared" si="9"/>
        <v>0</v>
      </c>
      <c r="J141" s="18">
        <f t="shared" si="10"/>
        <v>0</v>
      </c>
      <c r="K141" s="63"/>
      <c r="M141" s="64">
        <v>221</v>
      </c>
      <c r="N141" s="65" t="s">
        <v>20</v>
      </c>
      <c r="O141" s="18">
        <f t="shared" si="11"/>
        <v>0</v>
      </c>
      <c r="P141" s="18">
        <f t="shared" si="12"/>
        <v>0</v>
      </c>
      <c r="Q141" s="63"/>
    </row>
    <row r="142" spans="1:17" ht="15">
      <c r="A142" s="64">
        <v>223</v>
      </c>
      <c r="B142" s="65" t="s">
        <v>25</v>
      </c>
      <c r="C142" s="53"/>
      <c r="D142" s="15">
        <f t="shared" si="8"/>
        <v>0</v>
      </c>
      <c r="E142" s="63"/>
      <c r="G142" s="64">
        <v>223</v>
      </c>
      <c r="H142" s="65" t="s">
        <v>25</v>
      </c>
      <c r="I142" s="18">
        <f t="shared" si="9"/>
        <v>0</v>
      </c>
      <c r="J142" s="18">
        <f t="shared" si="10"/>
        <v>0</v>
      </c>
      <c r="K142" s="63"/>
      <c r="M142" s="64">
        <v>223</v>
      </c>
      <c r="N142" s="65" t="s">
        <v>25</v>
      </c>
      <c r="O142" s="18">
        <f t="shared" si="11"/>
        <v>0</v>
      </c>
      <c r="P142" s="18">
        <f t="shared" si="12"/>
        <v>0</v>
      </c>
      <c r="Q142" s="63"/>
    </row>
    <row r="143" spans="1:17" ht="15">
      <c r="A143" s="64">
        <v>225</v>
      </c>
      <c r="B143" s="65" t="s">
        <v>30</v>
      </c>
      <c r="C143" s="53"/>
      <c r="D143" s="15">
        <f t="shared" si="8"/>
        <v>0</v>
      </c>
      <c r="E143" s="63"/>
      <c r="G143" s="64">
        <v>225</v>
      </c>
      <c r="H143" s="65" t="s">
        <v>30</v>
      </c>
      <c r="I143" s="18">
        <f t="shared" si="9"/>
        <v>0</v>
      </c>
      <c r="J143" s="18">
        <f t="shared" si="10"/>
        <v>0</v>
      </c>
      <c r="K143" s="63"/>
      <c r="M143" s="64">
        <v>225</v>
      </c>
      <c r="N143" s="65" t="s">
        <v>30</v>
      </c>
      <c r="O143" s="18">
        <f t="shared" si="11"/>
        <v>0</v>
      </c>
      <c r="P143" s="18">
        <f t="shared" si="12"/>
        <v>0</v>
      </c>
      <c r="Q143" s="63"/>
    </row>
    <row r="144" spans="1:17" ht="15">
      <c r="A144" s="64">
        <v>226</v>
      </c>
      <c r="B144" s="65" t="s">
        <v>79</v>
      </c>
      <c r="C144" s="53"/>
      <c r="D144" s="15">
        <f t="shared" si="8"/>
        <v>0</v>
      </c>
      <c r="E144" s="63"/>
      <c r="G144" s="64">
        <v>226</v>
      </c>
      <c r="H144" s="65" t="s">
        <v>79</v>
      </c>
      <c r="I144" s="18">
        <f t="shared" si="9"/>
        <v>0</v>
      </c>
      <c r="J144" s="18">
        <f t="shared" si="10"/>
        <v>0</v>
      </c>
      <c r="K144" s="63"/>
      <c r="M144" s="64">
        <v>226</v>
      </c>
      <c r="N144" s="65" t="s">
        <v>79</v>
      </c>
      <c r="O144" s="18">
        <f t="shared" si="11"/>
        <v>0</v>
      </c>
      <c r="P144" s="18">
        <f t="shared" si="12"/>
        <v>0</v>
      </c>
      <c r="Q144" s="63"/>
    </row>
    <row r="145" spans="1:17" ht="15">
      <c r="A145" s="64">
        <v>290</v>
      </c>
      <c r="B145" s="66" t="s">
        <v>15</v>
      </c>
      <c r="C145" s="53"/>
      <c r="D145" s="15">
        <f t="shared" si="8"/>
        <v>0</v>
      </c>
      <c r="E145" s="63"/>
      <c r="G145" s="64">
        <v>290</v>
      </c>
      <c r="H145" s="66" t="s">
        <v>15</v>
      </c>
      <c r="I145" s="18">
        <f t="shared" si="9"/>
        <v>0</v>
      </c>
      <c r="J145" s="18">
        <f t="shared" si="10"/>
        <v>0</v>
      </c>
      <c r="K145" s="63"/>
      <c r="M145" s="64">
        <v>290</v>
      </c>
      <c r="N145" s="66" t="s">
        <v>15</v>
      </c>
      <c r="O145" s="18">
        <f t="shared" si="11"/>
        <v>0</v>
      </c>
      <c r="P145" s="18">
        <f t="shared" si="12"/>
        <v>0</v>
      </c>
      <c r="Q145" s="63"/>
    </row>
    <row r="146" spans="1:17" ht="42" customHeight="1">
      <c r="A146" s="64">
        <v>310</v>
      </c>
      <c r="B146" s="66" t="s">
        <v>143</v>
      </c>
      <c r="C146" s="53"/>
      <c r="D146" s="15">
        <f t="shared" si="8"/>
        <v>0</v>
      </c>
      <c r="E146" s="63"/>
      <c r="G146" s="64">
        <v>310</v>
      </c>
      <c r="H146" s="66" t="s">
        <v>143</v>
      </c>
      <c r="I146" s="18">
        <f t="shared" si="9"/>
        <v>0</v>
      </c>
      <c r="J146" s="18">
        <f t="shared" si="10"/>
        <v>0</v>
      </c>
      <c r="K146" s="63"/>
      <c r="M146" s="64">
        <v>310</v>
      </c>
      <c r="N146" s="66" t="s">
        <v>143</v>
      </c>
      <c r="O146" s="18">
        <f t="shared" si="11"/>
        <v>0</v>
      </c>
      <c r="P146" s="18">
        <f t="shared" si="12"/>
        <v>0</v>
      </c>
      <c r="Q146" s="63"/>
    </row>
    <row r="147" spans="1:17" ht="42.75" customHeight="1">
      <c r="A147" s="64">
        <v>340</v>
      </c>
      <c r="B147" s="66" t="s">
        <v>110</v>
      </c>
      <c r="C147" s="58">
        <f>C148+C149</f>
        <v>960</v>
      </c>
      <c r="D147" s="58">
        <f>D148+D149</f>
        <v>960</v>
      </c>
      <c r="E147" s="63"/>
      <c r="G147" s="64">
        <v>340</v>
      </c>
      <c r="H147" s="66" t="s">
        <v>110</v>
      </c>
      <c r="I147" s="58">
        <f t="shared" si="9"/>
        <v>960</v>
      </c>
      <c r="J147" s="58">
        <f t="shared" si="10"/>
        <v>960</v>
      </c>
      <c r="K147" s="63"/>
      <c r="M147" s="64">
        <v>340</v>
      </c>
      <c r="N147" s="66" t="s">
        <v>110</v>
      </c>
      <c r="O147" s="58">
        <f t="shared" si="11"/>
        <v>960</v>
      </c>
      <c r="P147" s="58">
        <f t="shared" si="12"/>
        <v>960</v>
      </c>
      <c r="Q147" s="63"/>
    </row>
    <row r="148" spans="1:17" ht="14.25">
      <c r="A148" s="17"/>
      <c r="B148" s="60" t="s">
        <v>111</v>
      </c>
      <c r="C148" s="18">
        <v>640</v>
      </c>
      <c r="D148" s="15">
        <f>C148</f>
        <v>640</v>
      </c>
      <c r="E148" s="59"/>
      <c r="G148" s="17"/>
      <c r="H148" s="60" t="s">
        <v>111</v>
      </c>
      <c r="I148" s="18">
        <f>C148</f>
        <v>640</v>
      </c>
      <c r="J148" s="53"/>
      <c r="K148" s="59"/>
      <c r="M148" s="17"/>
      <c r="N148" s="60" t="s">
        <v>111</v>
      </c>
      <c r="O148" s="18">
        <f t="shared" si="11"/>
        <v>640</v>
      </c>
      <c r="P148" s="18">
        <f t="shared" si="12"/>
        <v>0</v>
      </c>
      <c r="Q148" s="59"/>
    </row>
    <row r="149" spans="1:17" ht="63" customHeight="1">
      <c r="A149" s="17"/>
      <c r="B149" s="67" t="s">
        <v>144</v>
      </c>
      <c r="C149" s="18">
        <v>320</v>
      </c>
      <c r="D149" s="68">
        <f>C149</f>
        <v>320</v>
      </c>
      <c r="E149" s="59"/>
      <c r="G149" s="17"/>
      <c r="H149" s="67" t="s">
        <v>144</v>
      </c>
      <c r="I149" s="18">
        <f>C149</f>
        <v>320</v>
      </c>
      <c r="J149" s="53"/>
      <c r="K149" s="59"/>
      <c r="M149" s="17"/>
      <c r="N149" s="67" t="s">
        <v>144</v>
      </c>
      <c r="O149" s="18">
        <f t="shared" si="11"/>
        <v>320</v>
      </c>
      <c r="P149" s="18">
        <f t="shared" si="12"/>
        <v>0</v>
      </c>
      <c r="Q149" s="59"/>
    </row>
    <row r="150" spans="1:17" ht="15.75">
      <c r="A150" s="69"/>
      <c r="B150" s="70" t="s">
        <v>145</v>
      </c>
      <c r="C150" s="71">
        <f>C139+C140+C141+C142+C143+C144+C145+C146+C147</f>
        <v>960</v>
      </c>
      <c r="D150" s="71">
        <f>D139+D140+D141+D142+D143+D144+D145+D146+D147</f>
        <v>960</v>
      </c>
      <c r="E150" s="63"/>
      <c r="G150" s="69"/>
      <c r="H150" s="70" t="s">
        <v>145</v>
      </c>
      <c r="I150" s="58">
        <f>I139+I140+I141+I142+I143+I144+I145+I146+I147</f>
        <v>960</v>
      </c>
      <c r="J150" s="58">
        <f>J139+J140+J141+J142+J143+J144+J145+J146+J147</f>
        <v>960</v>
      </c>
      <c r="K150" s="63"/>
      <c r="M150" s="69"/>
      <c r="N150" s="70" t="s">
        <v>145</v>
      </c>
      <c r="O150" s="58">
        <f>O139+O140+O141+O142+O143+O144+O145+O146+O147</f>
        <v>960</v>
      </c>
      <c r="P150" s="58">
        <f>P139+P140+P141+P142+P143+P144+P145+P146+P147</f>
        <v>960</v>
      </c>
      <c r="Q150" s="63"/>
    </row>
    <row r="151" spans="1:17" ht="12.75">
      <c r="A151" s="48"/>
      <c r="B151" s="48"/>
      <c r="C151" s="59"/>
      <c r="D151" s="59"/>
      <c r="E151" s="59"/>
      <c r="G151" s="48"/>
      <c r="H151" s="48"/>
      <c r="I151" s="59"/>
      <c r="J151" s="59"/>
      <c r="K151" s="59"/>
      <c r="M151" s="48"/>
      <c r="N151" s="48"/>
      <c r="O151" s="59"/>
      <c r="P151" s="59"/>
      <c r="Q151" s="59"/>
    </row>
    <row r="152" spans="1:17" s="73" customFormat="1" ht="15.75">
      <c r="A152" s="74" t="s">
        <v>146</v>
      </c>
      <c r="B152" s="75"/>
      <c r="C152" s="76"/>
      <c r="D152" s="72">
        <f>C150+D131+D107</f>
        <v>53861.200000000004</v>
      </c>
      <c r="E152" s="63"/>
      <c r="G152" s="74" t="s">
        <v>146</v>
      </c>
      <c r="H152" s="75"/>
      <c r="I152" s="76"/>
      <c r="J152" s="72">
        <f>I150+J131+J107</f>
        <v>56938.2</v>
      </c>
      <c r="K152" s="63"/>
      <c r="M152" s="74" t="s">
        <v>146</v>
      </c>
      <c r="N152" s="75"/>
      <c r="O152" s="76"/>
      <c r="P152" s="72">
        <f>O150+P131+P107</f>
        <v>61636.9</v>
      </c>
      <c r="Q152" s="63"/>
    </row>
    <row r="155" spans="2:14" ht="12.75">
      <c r="B155" s="1" t="s">
        <v>147</v>
      </c>
      <c r="H155" s="1" t="s">
        <v>147</v>
      </c>
      <c r="N155" s="1" t="s">
        <v>147</v>
      </c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</sheetData>
  <sheetProtection/>
  <mergeCells count="3">
    <mergeCell ref="A152:C152"/>
    <mergeCell ref="G152:I152"/>
    <mergeCell ref="M152:O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2015-10-29T11:37:12Z</cp:lastPrinted>
  <dcterms:created xsi:type="dcterms:W3CDTF">1996-10-08T23:32:33Z</dcterms:created>
  <dcterms:modified xsi:type="dcterms:W3CDTF">2015-10-29T11:38:46Z</dcterms:modified>
  <cp:category/>
  <cp:version/>
  <cp:contentType/>
  <cp:contentStatus/>
</cp:coreProperties>
</file>